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BA503F0D-6D8A-4B81-AA16-34EFEB1ECC2B}" xr6:coauthVersionLast="47" xr6:coauthVersionMax="47" xr10:uidLastSave="{00000000-0000-0000-0000-000000000000}"/>
  <bookViews>
    <workbookView xWindow="1152" yWindow="600" windowWidth="19572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B60" i="1"/>
  <c r="B16" i="1" l="1"/>
  <c r="D30" i="1" s="1"/>
  <c r="B17" i="1" l="1"/>
  <c r="E17" i="1" l="1"/>
  <c r="E16" i="1"/>
  <c r="D8" i="1"/>
  <c r="D10" i="1"/>
  <c r="D31" i="1"/>
  <c r="D29" i="1"/>
  <c r="D41" i="1" l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B68" i="1"/>
  <c r="D36" i="1" l="1"/>
  <c r="D37" i="1" s="1"/>
  <c r="D38" i="1" s="1"/>
  <c r="D28" i="1" s="1"/>
  <c r="D26" i="1" s="1"/>
  <c r="D27" i="1" l="1"/>
  <c r="D33" i="1" s="1"/>
  <c r="D25" i="1" s="1"/>
  <c r="D40" i="1" l="1"/>
  <c r="D42" i="1" s="1"/>
  <c r="B19" i="1" s="1"/>
  <c r="D13" i="1" l="1"/>
</calcChain>
</file>

<file path=xl/sharedStrings.xml><?xml version="1.0" encoding="utf-8"?>
<sst xmlns="http://schemas.openxmlformats.org/spreadsheetml/2006/main" count="81" uniqueCount="74">
  <si>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</si>
  <si>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</si>
  <si>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</si>
  <si>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</si>
  <si>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</si>
  <si>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</si>
  <si>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</si>
  <si>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</si>
  <si>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</si>
  <si>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</si>
  <si>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</si>
  <si>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</si>
  <si>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</si>
  <si>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</si>
  <si>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</si>
  <si>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</si>
  <si>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</si>
  <si>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</si>
  <si>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</si>
  <si>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</si>
  <si>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</si>
  <si>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</si>
  <si>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</si>
  <si>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</si>
  <si>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</si>
  <si>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</si>
  <si>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</si>
  <si>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</si>
  <si>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</si>
  <si>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</si>
  <si>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</si>
  <si>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</si>
  <si>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</si>
  <si>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</si>
  <si>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</si>
  <si>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</si>
  <si>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</si>
  <si>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</si>
  <si>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</si>
  <si>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</si>
  <si>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</si>
  <si>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</si>
  <si>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</si>
  <si>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</si>
  <si>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</si>
  <si>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</si>
  <si>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</si>
  <si>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</si>
  <si>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</si>
  <si>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</si>
  <si>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</si>
  <si>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</si>
  <si>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</si>
  <si>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</si>
  <si>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</si>
  <si>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</si>
  <si>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</si>
  <si>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</si>
  <si>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</si>
  <si>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</si>
  <si>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</si>
  <si>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</si>
  <si>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</si>
  <si>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FrameMemoryFramePeriod[us]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</si>
  <si>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</si>
  <si>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</si>
  <si>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</si>
  <si>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</si>
  <si>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</si>
  <si>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 xml:space="preserve">Note: For image scaling (Xscale), Output Width &amp; Height are approximate. See manual for limitations. </t>
  </si>
  <si>
    <t>- enter the Horizontal (width) and Vertical (height) scaling ratios from 0.0625 to 1.0 (OFF). Binning/Decimation must be OFF to use scaling ratios &lt; 1.</t>
  </si>
  <si>
    <t>GOX-5105-5GE ROI Frame Rate Calculator</t>
  </si>
  <si>
    <t>Last updated: 2/9/2023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</si>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</sst>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quotePrefix="1" applyFont="1"/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2" t="s">
        <v>71</v>
      </c>
    </row>
    <row r="2" spans="1:6" x14ac:dyDescent="0.3">
      <c r="A2" s="23" t="s">
        <v>72</v>
      </c>
    </row>
    <row r="3" spans="1:6" x14ac:dyDescent="0.3">
      <c r="A3" s="23" t="s">
        <v>67</v>
      </c>
    </row>
    <row r="5" spans="1:6" ht="15.6" x14ac:dyDescent="0.3">
      <c r="A5" s="24" t="s">
        <v>0</v>
      </c>
      <c r="B5" s="14" t="s">
        <v>25</v>
      </c>
    </row>
    <row r="6" spans="1:6" x14ac:dyDescent="0.3">
      <c r="A6" t="s">
        <v>1</v>
      </c>
      <c r="B6" s="1">
        <v>2472</v>
      </c>
      <c r="D6" s="21"/>
    </row>
    <row r="7" spans="1:6" x14ac:dyDescent="0.3">
      <c r="A7" t="s">
        <v>2</v>
      </c>
      <c r="B7" s="1">
        <v>2064</v>
      </c>
      <c r="D7" s="21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64</v>
      </c>
      <c r="B11" s="2">
        <v>1476</v>
      </c>
      <c r="D11" s="14" t="s">
        <v>73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20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4" spans="1:6" x14ac:dyDescent="0.3">
      <c r="D14" s="17"/>
    </row>
    <row r="15" spans="1:6" x14ac:dyDescent="0.3">
      <c r="D15" s="18" t="s">
        <v>68</v>
      </c>
      <c r="E15" s="14"/>
      <c r="F15" s="19" t="s">
        <v>70</v>
      </c>
    </row>
    <row r="16" spans="1:6" x14ac:dyDescent="0.3">
      <c r="A16" t="s">
        <v>6</v>
      </c>
      <c r="B16" s="25">
        <f>IF(AND(D16&lt;1,B8=A63,B6*D16-MOD(B6*D16,4)&gt;=B6*0.0625),B6*D16-MOD(B6*D16,4),IF(AND(D16&lt;1,B8=A63),B6*D16+(4-MOD(B6*D16,4)),IF(OR(B8=A65, B8=A66, B8=A67, B8=A69, B8=A70),B6/2,B6)))</f>
        <v>2472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5">
        <f>IF(AND(D17&lt;1,B8=A63,B7*D17-MOD(B7*D17,2)&gt;=B7*0.0625),B7*D17-MOD(B7*D17,2),IF(AND(D17&lt;1,B8=A63),B7*D17+(2-MOD(B7*D17,2)),IF(OR(B8=A64, B8=A66, B8=A67, B8=A68, B8=A70),B7/2,B7)))</f>
        <v>2064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69</v>
      </c>
    </row>
    <row r="19" spans="1:5" ht="18.600000000000001" thickBot="1" x14ac:dyDescent="0.4">
      <c r="A19" s="15" t="s">
        <v>5</v>
      </c>
      <c r="B19" s="3">
        <f>IF(B13&gt;D40,1000000/(D25+D42),1000000/D25)</f>
        <v>101.75010175010175</v>
      </c>
      <c r="D19" s="14" t="s">
        <v>26</v>
      </c>
    </row>
    <row r="20" spans="1:5" ht="15" customHeight="1" x14ac:dyDescent="0.3"/>
    <row r="21" spans="1:5" ht="15" customHeight="1" x14ac:dyDescent="0.3"/>
    <row r="22" spans="1:5" ht="15" customHeight="1" x14ac:dyDescent="0.3">
      <c r="A22" s="14"/>
      <c r="B22" s="1">
        <v>95</v>
      </c>
      <c r="D22" t="s">
        <v>65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MAX(D32,D33)</f>
        <v>9828</v>
      </c>
    </row>
    <row r="26" spans="1:5" x14ac:dyDescent="0.3">
      <c r="A26" s="6" t="s">
        <v>44</v>
      </c>
      <c r="B26" s="6"/>
      <c r="C26" s="6"/>
      <c r="D26" s="8">
        <f>MAX(D28,D29,D30)</f>
        <v>329</v>
      </c>
    </row>
    <row r="27" spans="1:5" x14ac:dyDescent="0.3">
      <c r="A27" s="6" t="s">
        <v>45</v>
      </c>
      <c r="B27" s="6"/>
      <c r="C27" s="6"/>
      <c r="D27" s="9">
        <f>D26/74.25</f>
        <v>4.4309764309764308</v>
      </c>
    </row>
    <row r="28" spans="1:5" x14ac:dyDescent="0.3">
      <c r="A28" s="6" t="s">
        <v>41</v>
      </c>
      <c r="B28" s="6"/>
      <c r="C28" s="6"/>
      <c r="D28" s="6">
        <f>ROUNDDOWN(D38*74.25+1,0)</f>
        <v>329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IF(AND(OR(B8=A67,B8=A68,B8=A69,B8=A70),B9=A78,OR(B10=A47,B10=A49,B10=A51,B10=A53,B10=A55)),135, IF(AND(OR(B8=A67,B8=A68,B8=A69,B8=A70),B9=A79,OR(B10=A47,B10=A49,B10=A51,B10=A53,B10=A55)),142, IF(AND(OR(B8=A67,B8=A68,B8=A69,B8=A70),B9=A80,OR(B10=A47,B10=A49,B10=A51,B10=A53,B10=A55)),204,
IF(AND(OR(B8=A67,B8=A68,B8=A69,B8=A70),B9=A78),270, IF(AND(OR(B8=A67,B8=A68,B8=A69,B8=A70),B9=A79),284, IF(AND(OR(B8=A67,B8=A68,B8=A69,B8=A70),B9=A80),408,
IF(B9=A78,270, IF(B9=A79,274,408))))))))</f>
        <v>274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IF(OR(B8=A64,B8=A65,B8=A66,D16&lt;1,D17&lt;1),ROUNDUP(((B6/4)+8)/156.25*74.25,0)+1,ROUNDUP(((B16/4)+4)/156.25*74.25,0)+1)</f>
        <v>297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IF(AND(OR(B8=A67,B8=A68,B8=A69,B8=A70),B9=A78,OR(B10=A47,B10=A49,B10=A51,B10=A53,B10=A55)),258, IF(AND(OR(B8=A67,B8=A68,B8=A69,B8=A70),B9=A79,OR(B10=A47,B10=A49,B10=A51,B10=A53,B10=A55)),246,IF(AND(OR(B8=A67,B8=A68,B8=A69,B8=A70),B9=A80,OR(B10=A47,B10=A49,B10=A51,B10=A53,B10=A55)),202,
IF(AND(OR(B8=A68,B8=A69,B8=A70),B9=A78),172, IF(AND(OR(B8=A68,B8=A69,B8=A70),B9=A79),166, IF(AND(OR(B8=A68,B8=A69,B8=A70),B9=A80),144,
IF(B9=A78,172, IF(B9=A79,152,144))))))))</f>
        <v>152</v>
      </c>
    </row>
    <row r="32" spans="1:5" x14ac:dyDescent="0.3">
      <c r="A32" s="6" t="s">
        <v>62</v>
      </c>
      <c r="B32" s="6"/>
      <c r="C32" s="6"/>
      <c r="D32" s="6">
        <v>0</v>
      </c>
    </row>
    <row r="33" spans="1:4" x14ac:dyDescent="0.3">
      <c r="A33" s="6" t="s">
        <v>63</v>
      </c>
      <c r="B33" s="6"/>
      <c r="C33" s="6"/>
      <c r="D33" s="6">
        <f>IF(OR(B8=A64,B8=A66,D16&lt;1,D17&lt;1),ROUND(D27*(B7+D31+2),0),IF(OR(B8=A67,B8=A68,B8=A70),ROUND(D27*(B17+D31+2),0),ROUND(D27*(B7+D31+2),0)))</f>
        <v>9828</v>
      </c>
    </row>
    <row r="34" spans="1:4" x14ac:dyDescent="0.3">
      <c r="A34" s="6" t="s">
        <v>52</v>
      </c>
      <c r="B34" s="6"/>
      <c r="C34" s="6"/>
      <c r="D34" s="6">
        <f>B16*B17*(B60/8)</f>
        <v>5102208</v>
      </c>
    </row>
    <row r="35" spans="1:4" x14ac:dyDescent="0.3">
      <c r="A35" s="6" t="s">
        <v>54</v>
      </c>
      <c r="B35" s="6"/>
      <c r="C35" s="6"/>
      <c r="D35" s="6">
        <f>ROUNDUP(D34/(B11 - 36) + 2, 0 )</f>
        <v>3546</v>
      </c>
    </row>
    <row r="36" spans="1:4" x14ac:dyDescent="0.3">
      <c r="A36" s="6" t="s">
        <v>55</v>
      </c>
      <c r="B36" s="6"/>
      <c r="C36" s="6"/>
      <c r="D36" s="6">
        <f>44+(74*D35)</f>
        <v>262448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9148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4.4300242130750602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9535.5555555555547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IF(AND(OR(B8=A67,B8=A68,B8=A69,B8=A70),B9=A78,OR(B10=A47,B10=A49,B10=A51)),132, IF(AND(OR(B8=A67,B8=A68,B8=A69,B8=A70),B9=A79,OR(B10=A47,B10=A49,B10=A51)),124, IF(AND(OR(B8=A67,B8=A68,B8=A69,B8=A70),B9=A80,OR(B10=A47,B10=A49,B10=A51)),92,
IF(AND(OR(B8=A68,B8=A69,B8=A70),B9=A78),70, IF(AND(OR(B8=A68,B8=A69,B8=A70),B9=A79),66, IF(AND(OR(B8=A68,B8=A69,B8=A70),B9=A80),50,
IF(B9=A78,70, IF(B9=A79,66,50))))))))</f>
        <v>66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IF(OR(B10=A47,B10=A48),8,IF(OR(B10=A49,B10=A50,B10=A53,B10=A54),16,IF(OR(B10=A51,B10=A52,B10=A55,B10=A56),12,IF(B10=A57,24,32))))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66</v>
      </c>
      <c r="B74" s="6">
        <f>(B22*50)/8</f>
        <v>593.75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2472 in increments of 8 pixels. Use drop down list to select valid values." sqref="B6" xr:uid="{00000000-0002-0000-0000-000000000000}">
      <formula1>D404:D701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2064 lines in increments of 2.  " sqref="B7" xr:uid="{00000000-0002-0000-0000-000006000000}">
      <formula1>IF(OR(B7&lt;8,B7&gt;2064,MOD(B7,2)=1),FALSE,TRUE)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$A$47:$A$58</formula1>
    </dataValidation>
    <dataValidation type="decimal" allowBlank="1" showInputMessage="1" showErrorMessage="1" error="Value must be between 0.0625 (16X scaling) and 1.0 (no scaling)." sqref="D16 D17" xr:uid="{E01865D5-92D1-47F0-8004-92E41AEFF32B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2023-09-01T22:16:39Z</dcterms:modified>
</cp:coreProperties>
</file>