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di\Documents\PR\GoSeriesX\"/>
    </mc:Choice>
  </mc:AlternateContent>
  <xr:revisionPtr revIDLastSave="0" documentId="13_ncr:1_{2F87966F-81F3-4DC0-BC74-C83EA6E5182A}" xr6:coauthVersionLast="45" xr6:coauthVersionMax="45" xr10:uidLastSave="{00000000-0000-0000-0000-000000000000}"/>
  <bookViews>
    <workbookView xWindow="768" yWindow="600" windowWidth="19296"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B58" i="1" l="1"/>
  <c r="D28" i="1"/>
  <c r="D30" i="1" s="1"/>
  <c r="D26" i="1" s="1"/>
  <c r="D24" i="1" s="1"/>
  <c r="D29" i="1"/>
  <c r="B59" i="1"/>
  <c r="D8" i="1" l="1"/>
  <c r="D7" i="1"/>
  <c r="B56" i="1" l="1"/>
  <c r="B16" i="1" l="1"/>
  <c r="D25" i="1" s="1"/>
  <c r="B15" i="1" l="1"/>
  <c r="D42" i="1" l="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 r="D34" i="1" l="1"/>
  <c r="D35" i="1" s="1"/>
  <c r="B18" i="1" s="1"/>
  <c r="B57" i="1"/>
  <c r="D36" i="1"/>
  <c r="D37"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<sst xmlns="http://schemas.openxmlformats.org/spreadsheetml/2006/main" count="58" uniqueCount="54">
  <si>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</si>
  <si>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</si>
  <si>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</si>
  <si>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</si>
  <si>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</si>
  <si>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</si>
  <si>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</si>
  <si>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</si>
  <si>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</si>
  <si>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</si>
  <si>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</si>
  <si>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</si>
  <si>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</si>
  <si>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</si>
  <si>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</si>
  <si>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Trigger Overlap Conditions</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</si>
  <si>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</si>
  <si>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</si>
  <si>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</si>
  <si>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</si>
  <si>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</si>
  <si>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</si>
  <si>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</si>
  <si>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</si>
  <si>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</si>
  <si>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</si>
  <si>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</si>
  <si>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</si>
  <si>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</si>
  <si>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</si>
  <si>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</si>
  <si>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</si>
  <si>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</si>
  <si>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</si>
  <si>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</si>
  <si>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</si>
  <si>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</si>
  <si>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</si>
  <si>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</si>
  <si>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</si>
  <si>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</si>
  <si>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</si>
  <si>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</si>
  <si>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</si>
  <si>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Last updated: 1/4/2021</t>
  </si>
  <si>
    <t>Bandwidth per pixel format</t>
  </si>
  <si>
    <t>Pixel size count</t>
  </si>
  <si>
    <t>V Blanking (invalid lines)</t>
  </si>
  <si>
    <t>HMAX_Width</t>
  </si>
  <si>
    <t>MaxOverlapTime_TrOlrd</t>
  </si>
  <si>
    <t>MaxOverlapTime_TrOloff</t>
  </si>
  <si>
    <t>NonOverlapExposureTime_TrOlrd</t>
  </si>
  <si>
    <t>Valid height</t>
  </si>
  <si>
    <t>GOX-3201-PGE ROI Frame Rate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</si>
</sst>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4"/>
  <sheetViews>
    <sheetView tabSelected="1" workbookViewId="0">
      <selection activeCell="A2" sqref="A2"/>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53</v>
      </c>
    </row>
    <row r="2" spans="1:11" x14ac:dyDescent="0.3">
      <c r="A2" s="2" t="s">
        <v>44</v>
      </c>
    </row>
    <row r="4" spans="1:11" ht="15.6" x14ac:dyDescent="0.3">
      <c r="A4" s="3" t="s">
        <v>0</v>
      </c>
      <c r="B4" s="4" t="s">
        <v>42</v>
      </c>
    </row>
    <row r="5" spans="1:11" x14ac:dyDescent="0.3">
      <c r="A5" t="s">
        <v>1</v>
      </c>
      <c r="B5" s="19">
        <v>2048</v>
      </c>
      <c r="D5" s="5"/>
    </row>
    <row r="6" spans="1:11" x14ac:dyDescent="0.3">
      <c r="A6" t="s">
        <v>2</v>
      </c>
      <c r="B6" s="19">
        <v>1536</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25</v>
      </c>
    </row>
    <row r="10" spans="1:11" x14ac:dyDescent="0.3">
      <c r="A10" t="s">
        <v>6</v>
      </c>
      <c r="B10" s="20" t="s">
        <v>23</v>
      </c>
    </row>
    <row r="11" spans="1:11" x14ac:dyDescent="0.3">
      <c r="A11" t="s">
        <v>7</v>
      </c>
      <c r="B11" s="20" t="s">
        <v>24</v>
      </c>
    </row>
    <row r="12" spans="1:11" x14ac:dyDescent="0.3">
      <c r="A12" t="s">
        <v>21</v>
      </c>
      <c r="B12" s="19">
        <v>14</v>
      </c>
      <c r="D12" s="5"/>
    </row>
    <row r="15" spans="1:11" x14ac:dyDescent="0.3">
      <c r="A15" t="s">
        <v>9</v>
      </c>
      <c r="B15" s="12">
        <f>B5/B7</f>
        <v>2048</v>
      </c>
    </row>
    <row r="16" spans="1:11" x14ac:dyDescent="0.3">
      <c r="A16" t="s">
        <v>10</v>
      </c>
      <c r="B16" s="12">
        <f>ROUNDDOWN(B6/B8,0)</f>
        <v>1536</v>
      </c>
      <c r="K16" s="18"/>
    </row>
    <row r="17" spans="1:10" ht="15" thickBot="1" x14ac:dyDescent="0.35"/>
    <row r="18" spans="1:10" ht="18.600000000000001" thickBot="1" x14ac:dyDescent="0.4">
      <c r="A18" s="14" t="s">
        <v>8</v>
      </c>
      <c r="B18" s="16">
        <f>IF(AND(B10="On",B11="Off"),1/((1/D38)+D37),1/((1/D38)+D35))</f>
        <v>36.549999999999997</v>
      </c>
      <c r="D18" s="4" t="s">
        <v>43</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1000000/(D26*(B6+D27))</f>
        <v>55.901586375218152</v>
      </c>
    </row>
    <row r="25" spans="1:10" x14ac:dyDescent="0.3">
      <c r="A25" s="7" t="s">
        <v>13</v>
      </c>
      <c r="B25" s="7"/>
      <c r="C25" s="7"/>
      <c r="D25" s="13">
        <f>ROUNDDOWN(D29/(B15*B16),2)</f>
        <v>36.549999999999997</v>
      </c>
    </row>
    <row r="26" spans="1:10" x14ac:dyDescent="0.3">
      <c r="A26" s="7" t="s">
        <v>14</v>
      </c>
      <c r="B26" s="7"/>
      <c r="C26" s="7"/>
      <c r="D26" s="7">
        <f>MAX(11.394,D30)</f>
        <v>11.394</v>
      </c>
    </row>
    <row r="27" spans="1:10" x14ac:dyDescent="0.3">
      <c r="A27" s="7" t="s">
        <v>47</v>
      </c>
      <c r="B27" s="7"/>
      <c r="C27" s="7"/>
      <c r="D27" s="7">
        <v>34</v>
      </c>
    </row>
    <row r="28" spans="1:10" x14ac:dyDescent="0.3">
      <c r="A28" s="7" t="s">
        <v>46</v>
      </c>
      <c r="B28" s="7"/>
      <c r="C28" s="7"/>
      <c r="D28" s="7">
        <f>IF(OR(B9=A41,B9=A42),594,IF(OR(B9=A43,B9=A44, B9=A47,B9=A48),891,1188))</f>
        <v>594</v>
      </c>
    </row>
    <row r="29" spans="1:10" x14ac:dyDescent="0.3">
      <c r="A29" s="7" t="s">
        <v>45</v>
      </c>
      <c r="B29" s="7"/>
      <c r="C29" s="7"/>
      <c r="D29" s="7">
        <f>IF(OR(B9=A41,B9=A42),115000000,IF(OR(B9=A43,B9=A44, B9=A47,B9=A48),76666666.67,57500000))</f>
        <v>115000000</v>
      </c>
    </row>
    <row r="30" spans="1:10" x14ac:dyDescent="0.3">
      <c r="A30" s="7" t="s">
        <v>48</v>
      </c>
      <c r="B30" s="7"/>
      <c r="C30" s="7"/>
      <c r="D30" s="7">
        <f>(D28/111375)*B5</f>
        <v>10.922666666666666</v>
      </c>
    </row>
    <row r="31" spans="1:10" x14ac:dyDescent="0.3">
      <c r="A31" s="7" t="s">
        <v>41</v>
      </c>
      <c r="B31" s="7"/>
      <c r="C31" s="7"/>
      <c r="D31" s="15">
        <f>INT((1/D38)*1000000)</f>
        <v>27359</v>
      </c>
    </row>
    <row r="32" spans="1:10" x14ac:dyDescent="0.3">
      <c r="A32" s="7"/>
      <c r="B32" s="7"/>
      <c r="C32" s="7"/>
      <c r="D32" s="7"/>
    </row>
    <row r="33" spans="1:4" x14ac:dyDescent="0.3">
      <c r="A33" s="8" t="s">
        <v>15</v>
      </c>
      <c r="B33" s="7"/>
      <c r="C33" s="7"/>
      <c r="D33" s="7"/>
    </row>
    <row r="34" spans="1:4" x14ac:dyDescent="0.3">
      <c r="A34" s="7" t="s">
        <v>49</v>
      </c>
      <c r="B34" s="7"/>
      <c r="C34" s="7"/>
      <c r="D34" s="7">
        <f>INT((1000000/D38)-(14*D26))</f>
        <v>27200</v>
      </c>
    </row>
    <row r="35" spans="1:4" x14ac:dyDescent="0.3">
      <c r="A35" s="7" t="s">
        <v>51</v>
      </c>
      <c r="B35" s="7"/>
      <c r="C35" s="7"/>
      <c r="D35" s="7">
        <f>IF(B12-D34&lt;0,0,(B12-D34)/1000000)</f>
        <v>0</v>
      </c>
    </row>
    <row r="36" spans="1:4" x14ac:dyDescent="0.3">
      <c r="A36" s="7" t="s">
        <v>50</v>
      </c>
      <c r="B36" s="7"/>
      <c r="C36" s="7"/>
      <c r="D36" s="7">
        <f>INT(((1/D38)-(1/D24))*1000000)</f>
        <v>9471</v>
      </c>
    </row>
    <row r="37" spans="1:4" x14ac:dyDescent="0.3">
      <c r="A37" s="7" t="s">
        <v>16</v>
      </c>
      <c r="B37" s="7"/>
      <c r="C37" s="7"/>
      <c r="D37" s="7">
        <f>IF(B12-D36&lt;0,0,(B12-D36)/1000000)</f>
        <v>0</v>
      </c>
    </row>
    <row r="38" spans="1:4" x14ac:dyDescent="0.3">
      <c r="A38" s="7" t="s">
        <v>17</v>
      </c>
      <c r="B38" s="7"/>
      <c r="C38" s="7"/>
      <c r="D38" s="17">
        <f>IF(D24&gt;D25,D25,D24)</f>
        <v>36.549999999999997</v>
      </c>
    </row>
    <row r="39" spans="1:4" x14ac:dyDescent="0.3">
      <c r="A39" s="7"/>
      <c r="B39" s="7"/>
      <c r="C39" s="7"/>
      <c r="D39" s="7"/>
    </row>
    <row r="40" spans="1:4" x14ac:dyDescent="0.3">
      <c r="A40" s="7" t="s">
        <v>18</v>
      </c>
      <c r="B40" s="7" t="s">
        <v>19</v>
      </c>
      <c r="C40" s="7"/>
      <c r="D40" s="7" t="s">
        <v>20</v>
      </c>
    </row>
    <row r="41" spans="1:4" x14ac:dyDescent="0.3">
      <c r="A41" s="9" t="s">
        <v>25</v>
      </c>
      <c r="B41" s="7" t="s">
        <v>22</v>
      </c>
      <c r="C41" s="7"/>
      <c r="D41" s="10">
        <v>2464</v>
      </c>
    </row>
    <row r="42" spans="1:4" x14ac:dyDescent="0.3">
      <c r="A42" s="9" t="s">
        <v>30</v>
      </c>
      <c r="B42" s="7" t="s">
        <v>23</v>
      </c>
      <c r="C42" s="7"/>
      <c r="D42" s="10">
        <f>D41-16</f>
        <v>2448</v>
      </c>
    </row>
    <row r="43" spans="1:4" x14ac:dyDescent="0.3">
      <c r="A43" s="9" t="s">
        <v>27</v>
      </c>
      <c r="B43" s="7" t="s">
        <v>24</v>
      </c>
      <c r="C43" s="7"/>
      <c r="D43" s="10">
        <f t="shared" ref="D43:D106" si="0">D42-16</f>
        <v>2432</v>
      </c>
    </row>
    <row r="44" spans="1:4" x14ac:dyDescent="0.3">
      <c r="A44" s="9" t="s">
        <v>32</v>
      </c>
      <c r="B44" s="7" t="s">
        <v>23</v>
      </c>
      <c r="C44" s="7"/>
      <c r="D44" s="10">
        <f t="shared" si="0"/>
        <v>2416</v>
      </c>
    </row>
    <row r="45" spans="1:4" x14ac:dyDescent="0.3">
      <c r="A45" s="9" t="s">
        <v>26</v>
      </c>
      <c r="B45" s="7"/>
      <c r="C45" s="7"/>
      <c r="D45" s="10">
        <f t="shared" si="0"/>
        <v>2400</v>
      </c>
    </row>
    <row r="46" spans="1:4" x14ac:dyDescent="0.3">
      <c r="A46" s="9" t="s">
        <v>31</v>
      </c>
      <c r="B46" s="7"/>
      <c r="C46" s="7"/>
      <c r="D46" s="10">
        <f t="shared" si="0"/>
        <v>2384</v>
      </c>
    </row>
    <row r="47" spans="1:4" x14ac:dyDescent="0.3">
      <c r="A47" s="9" t="s">
        <v>29</v>
      </c>
      <c r="B47" s="7"/>
      <c r="C47" s="7"/>
      <c r="D47" s="10">
        <f t="shared" si="0"/>
        <v>2368</v>
      </c>
    </row>
    <row r="48" spans="1:4" x14ac:dyDescent="0.3">
      <c r="A48" s="9" t="s">
        <v>34</v>
      </c>
      <c r="B48" s="7"/>
      <c r="C48" s="7"/>
      <c r="D48" s="10">
        <f t="shared" si="0"/>
        <v>2352</v>
      </c>
    </row>
    <row r="49" spans="1:4" x14ac:dyDescent="0.3">
      <c r="A49" s="9" t="s">
        <v>28</v>
      </c>
      <c r="B49" s="7"/>
      <c r="C49" s="7"/>
      <c r="D49" s="10">
        <f t="shared" si="0"/>
        <v>2336</v>
      </c>
    </row>
    <row r="50" spans="1:4" x14ac:dyDescent="0.3">
      <c r="A50" s="9" t="s">
        <v>33</v>
      </c>
      <c r="B50" s="7"/>
      <c r="C50" s="7"/>
      <c r="D50" s="10">
        <f t="shared" si="0"/>
        <v>2320</v>
      </c>
    </row>
    <row r="51" spans="1:4" x14ac:dyDescent="0.3">
      <c r="A51" s="7"/>
      <c r="B51" s="7"/>
      <c r="C51" s="7"/>
      <c r="D51" s="10">
        <f t="shared" si="0"/>
        <v>2304</v>
      </c>
    </row>
    <row r="52" spans="1:4" x14ac:dyDescent="0.3">
      <c r="A52" s="11" t="s">
        <v>35</v>
      </c>
      <c r="B52" s="7"/>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36</v>
      </c>
      <c r="B56" s="7">
        <f>IF(OR(B9="8-bit mono",B9="8-bit Bayer"),14,27)</f>
        <v>14</v>
      </c>
      <c r="C56" s="7"/>
      <c r="D56" s="10">
        <f t="shared" si="0"/>
        <v>2224</v>
      </c>
    </row>
    <row r="57" spans="1:4" x14ac:dyDescent="0.3">
      <c r="A57" s="7" t="s">
        <v>37</v>
      </c>
      <c r="B57" s="7">
        <f>IF(B10="Off",D31,IF(OR(B9="8-bit mono",B9="8-bit Bayer"),7999812, 7999631))</f>
        <v>27359</v>
      </c>
      <c r="C57" s="7"/>
      <c r="D57" s="10">
        <f t="shared" si="0"/>
        <v>2208</v>
      </c>
    </row>
    <row r="58" spans="1:4" x14ac:dyDescent="0.3">
      <c r="A58" s="7" t="s">
        <v>52</v>
      </c>
      <c r="B58" s="7">
        <f>IF(AND(B6&gt;7,B6&lt;1537),1,0)</f>
        <v>1</v>
      </c>
      <c r="C58" s="7"/>
      <c r="D58" s="10">
        <f t="shared" si="0"/>
        <v>2192</v>
      </c>
    </row>
    <row r="59" spans="1:4" x14ac:dyDescent="0.3">
      <c r="A59" s="7" t="s">
        <v>40</v>
      </c>
      <c r="B59" s="7">
        <f>IF(MOD(B6,2)&gt;0,0,1)</f>
        <v>1</v>
      </c>
      <c r="C59" s="7"/>
      <c r="D59" s="10">
        <f t="shared" si="0"/>
        <v>2176</v>
      </c>
    </row>
    <row r="60" spans="1:4" x14ac:dyDescent="0.3">
      <c r="A60" s="7" t="s">
        <v>38</v>
      </c>
      <c r="B60" s="7" t="s">
        <v>39</v>
      </c>
      <c r="C60" s="7"/>
      <c r="D60" s="10">
        <f t="shared" si="0"/>
        <v>2160</v>
      </c>
    </row>
    <row r="61" spans="1:4" x14ac:dyDescent="0.3">
      <c r="A61" s="7"/>
      <c r="B61" s="7"/>
      <c r="C61" s="7"/>
      <c r="D61" s="10">
        <f t="shared" si="0"/>
        <v>2144</v>
      </c>
    </row>
    <row r="62" spans="1:4" x14ac:dyDescent="0.3">
      <c r="A62" s="7"/>
      <c r="B62" s="7"/>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89"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v>80</v>
      </c>
    </row>
    <row r="191" spans="1:4" x14ac:dyDescent="0.3">
      <c r="A191" s="7"/>
      <c r="B191" s="7"/>
      <c r="C191" s="7"/>
      <c r="D191" s="10">
        <v>64</v>
      </c>
    </row>
    <row r="192" spans="1:4" x14ac:dyDescent="0.3">
      <c r="A192" s="7"/>
      <c r="B192" s="7"/>
      <c r="C192" s="7"/>
      <c r="D192" s="10">
        <v>48</v>
      </c>
    </row>
    <row r="193" spans="1:4" x14ac:dyDescent="0.3">
      <c r="A193" s="7"/>
      <c r="B193" s="7"/>
      <c r="C193" s="7"/>
      <c r="D193" s="10">
        <v>32</v>
      </c>
    </row>
    <row r="194" spans="1:4" x14ac:dyDescent="0.3">
      <c r="A194" s="7"/>
      <c r="B194" s="7"/>
      <c r="C194" s="7"/>
      <c r="D194" s="10">
        <v>16</v>
      </c>
    </row>
  </sheetData>
  <sheetProtection sheet="1" objects="1" scenarios="1"/>
  <dataValidations xWindow="391" yWindow="523" count="7">
    <dataValidation type="list" allowBlank="1" showInputMessage="1" showErrorMessage="1" prompt="Enter ROI width on sensor before binning is applied. See &quot;output width&quot; for effect of horizontal binning. Allowed values are 96 to 2048 in increments of 16 pixels. Use drop down list to select valid values." sqref="B5" xr:uid="{00000000-0002-0000-0000-000000000000}">
      <formula1>$D$67:$D$189</formula1>
    </dataValidation>
    <dataValidation type="list" allowBlank="1" showInputMessage="1" showErrorMessage="1" sqref="B9" xr:uid="{00000000-0002-0000-0000-000001000000}">
      <formula1>$A$41:$A$50</formula1>
    </dataValidation>
    <dataValidation type="list" allowBlank="1" showInputMessage="1" showErrorMessage="1" prompt="Monochrome pixel formats only" sqref="B7:B8" xr:uid="{00000000-0002-0000-0000-000002000000}">
      <formula1>$A$53:$A$54</formula1>
    </dataValidation>
    <dataValidation type="list" allowBlank="1" showInputMessage="1" showErrorMessage="1" sqref="B10" xr:uid="{00000000-0002-0000-0000-000003000000}">
      <formula1>$B$41:$B$42</formula1>
    </dataValidation>
    <dataValidation type="list" allowBlank="1" showInputMessage="1" showErrorMessage="1" sqref="B11" xr:uid="{00000000-0002-0000-0000-000004000000}">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4. Long exposure times cause a reduced frame rate." sqref="B12" xr:uid="{00000000-0002-0000-0000-000005000000}">
      <formula1>B56</formula1>
      <formula2>D34</formula2>
    </dataValidation>
    <dataValidation type="custom" allowBlank="1" showInputMessage="1" showErrorMessage="1" errorTitle="Height not valid" error="Minimum 8, maximum 1536. Must be even number of lines." prompt="Enter ROI height on sensor, before binning is applied. See &quot;output height&quot; for effect of vertical binning. Allowed values are 8 to 1536 lines in increments of 2.  " sqref="B6" xr:uid="{00000000-0002-0000-0000-000006000000}">
      <formula1>IF(AND(B58=1,B59=1),TRUE,FALSE)</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2021-01-12T20:00:13Z</dcterms:modified>
</cp:coreProperties>
</file>