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495359A1-16A7-463A-B243-5148509B87C0}" xr6:coauthVersionLast="47" xr6:coauthVersionMax="47" xr10:uidLastSave="{00000000-0000-0000-0000-000000000000}"/>
  <bookViews>
    <workbookView xWindow="684" yWindow="0" windowWidth="19584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7" i="1"/>
  <c r="D34" i="1"/>
  <c r="D37" i="1"/>
  <c r="D30" i="1" s="1"/>
  <c r="E17" i="1"/>
  <c r="E16" i="1"/>
  <c r="D10" i="1"/>
  <c r="D31" i="1"/>
  <c r="D36" i="1"/>
  <c r="D29" i="1" s="1"/>
  <c r="D41" i="1"/>
  <c r="D33" i="1"/>
  <c r="D32" i="1"/>
  <c r="D8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<sst xmlns="http://schemas.openxmlformats.org/spreadsheetml/2006/main" count="74" uniqueCount="66">
  <si>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</si>
  <si>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</si>
  <si>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</si>
  <si>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</si>
  <si>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</si>
  <si>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</si>
  <si>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</si>
  <si>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</si>
  <si>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</si>
  <si>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</si>
  <si>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</si>
  <si>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</si>
  <si>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</si>
  <si>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</si>
  <si>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</si>
  <si>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</si>
  <si>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</si>
  <si>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</si>
  <si>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</si>
  <si>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</si>
  <si>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</si>
  <si>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</si>
  <si>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</si>
  <si>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</si>
  <si>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</si>
  <si>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</si>
  <si>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</si>
  <si>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</si>
  <si>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</si>
  <si>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</si>
  <si>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</si>
  <si>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</si>
  <si>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</si>
  <si>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</si>
  <si>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</si>
  <si>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</si>
  <si>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</si>
  <si>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</si>
  <si>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</si>
  <si>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</si>
  <si>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</si>
  <si>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</si>
  <si>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</si>
  <si>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</si>
  <si>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</si>
  <si>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</si>
  <si>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</si>
  <si>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</si>
  <si>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</si>
  <si>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</si>
  <si>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</si>
  <si>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</si>
  <si>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</si>
  <si>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</si>
  <si>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</si>
  <si>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Note: The calculator only applies to the following conditions: Packet Size = 8192 (the Max value); DeviceLinkThroughputLimitMode = Off (No bandwidth limitations).</t>
  </si>
  <si>
    <t>V Binning</t>
  </si>
  <si>
    <t>H Binning</t>
  </si>
  <si>
    <t>H+V Binning</t>
  </si>
  <si>
    <t>FD2x2 Binning</t>
  </si>
  <si>
    <t>GOX-12405-CXP ROI Frame Rate Calculator</t>
  </si>
  <si>
    <t>Scaling Ratios (Xscale)</t>
  </si>
  <si>
    <t>- enter the Horizontal (width) and Vertical (height) scaling ratios from 0.0625 to 1.0 (OFF). Binning/Decimation must be OFF to use scaling ratios &lt; 1.</t>
  </si>
  <si>
    <t>Linetime width - IF &amp; Sensor</t>
  </si>
  <si>
    <t>Linetime width - Video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</si>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</sst>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5" customWidth="1"/>
  </cols>
  <sheetData>
    <row r="1" spans="1:6" ht="23.4" x14ac:dyDescent="0.45">
      <c r="A1" s="1" t="s">
        <v>60</v>
      </c>
    </row>
    <row r="2" spans="1:6" x14ac:dyDescent="0.3">
      <c r="A2" s="2" t="s">
        <v>65</v>
      </c>
    </row>
    <row r="3" spans="1:6" x14ac:dyDescent="0.3">
      <c r="A3" s="2" t="s">
        <v>55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4128</v>
      </c>
      <c r="D6" s="5"/>
    </row>
    <row r="7" spans="1:6" x14ac:dyDescent="0.3">
      <c r="A7" t="s">
        <v>2</v>
      </c>
      <c r="B7" s="17">
        <v>3008</v>
      </c>
      <c r="D7" s="5"/>
    </row>
    <row r="8" spans="1:6" x14ac:dyDescent="0.3">
      <c r="A8" t="s">
        <v>31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33</v>
      </c>
      <c r="B9" s="18" t="s">
        <v>41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30</v>
      </c>
      <c r="B11" s="18" t="s">
        <v>44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61</v>
      </c>
      <c r="F15" s="24" t="s">
        <v>62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4128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3008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/>
    <row r="19" spans="1:11" ht="18.600000000000001" thickBot="1" x14ac:dyDescent="0.4">
      <c r="A19" s="12" t="s">
        <v>5</v>
      </c>
      <c r="B19" s="14">
        <f>IF(B13&gt;D40,1000000/(D25+D42),1000000/D25)</f>
        <v>47.302152773530672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53</v>
      </c>
      <c r="B25" s="7"/>
      <c r="C25" s="7"/>
      <c r="D25" s="13">
        <f>D27*(D35+D31+2)</f>
        <v>21140.686868686869</v>
      </c>
    </row>
    <row r="26" spans="1:11" x14ac:dyDescent="0.3">
      <c r="A26" s="7" t="s">
        <v>50</v>
      </c>
      <c r="B26" s="7"/>
      <c r="C26" s="7"/>
      <c r="D26" s="21">
        <f>IF(OR(B10=A53,B10=A54,B10=A55),MAX(D28,D29,D30)*3,MAX(D28,D29,D30))</f>
        <v>498</v>
      </c>
    </row>
    <row r="27" spans="1:11" x14ac:dyDescent="0.3">
      <c r="A27" s="7" t="s">
        <v>51</v>
      </c>
      <c r="B27" s="7"/>
      <c r="C27" s="7"/>
      <c r="D27" s="15">
        <f>D26/74.25</f>
        <v>6.7070707070707067</v>
      </c>
    </row>
    <row r="28" spans="1:11" x14ac:dyDescent="0.3">
      <c r="A28" s="7" t="s">
        <v>47</v>
      </c>
      <c r="B28" s="7"/>
      <c r="C28" s="7"/>
      <c r="D28" s="7">
        <f>ROUNDUP((D34*D32+D33)/10000,0)</f>
        <v>498</v>
      </c>
    </row>
    <row r="29" spans="1:11" x14ac:dyDescent="0.3">
      <c r="A29" s="7" t="s">
        <v>48</v>
      </c>
      <c r="B29" s="7"/>
      <c r="C29" s="7"/>
      <c r="D29" s="7">
        <f>D36</f>
        <v>429</v>
      </c>
    </row>
    <row r="30" spans="1:11" x14ac:dyDescent="0.3">
      <c r="A30" s="7" t="s">
        <v>49</v>
      </c>
      <c r="B30" s="7"/>
      <c r="C30" s="7"/>
      <c r="D30" s="7">
        <f>ROUNDUP(((D37/4)+4)/156.25*74.25,0)</f>
        <v>493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IF(AND(OR(B8=A62,B8=A63,B8=A64,B8=A65),B9=A73,OR(B10=A47,B10=A49,B10=A51)),214, IF(AND(OR(B8=A62,B8=A63,B8=A64,B8=A65),B9=A74,OR(B10=A47,B10=A49,B10=A51)),190, IF(AND(OR(B8=A62,B8=A63,B8=A64,B8=A65),B9=A75,OR(B10=A47,B10=A49,B10=A51)),174,
IF(AND(OR(B8=A63,B8=A64,B8=A65),B9=A73),172, IF(AND(OR(B8=A63,B8=A64,B8=A65),B9=A74),166, IF(AND(OR(B8=A63,B8=A64,B8=A65),B9=A75),144,
IF(B9=A73,152, IF(B9=A74,142,130))))))))</f>
        <v>142</v>
      </c>
    </row>
    <row r="32" spans="1:11" x14ac:dyDescent="0.3">
      <c r="A32" s="7" t="s">
        <v>45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46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63</v>
      </c>
      <c r="B34" s="7"/>
      <c r="C34" s="7"/>
      <c r="D34" s="7">
        <f>IF(D16&lt;1,B6*D16,IF(OR(B8=A60, B8=A61, B8=A62, B8=A64, B8=A65),B6/2,B6))</f>
        <v>4128</v>
      </c>
    </row>
    <row r="35" spans="1:4" x14ac:dyDescent="0.3">
      <c r="A35" s="7" t="s">
        <v>52</v>
      </c>
      <c r="B35" s="7"/>
      <c r="C35" s="7"/>
      <c r="D35" s="7">
        <f>IF(OR(B8=A62,B8=A63,B8=A65),B17,B7)</f>
        <v>3008</v>
      </c>
    </row>
    <row r="36" spans="1:4" x14ac:dyDescent="0.3">
      <c r="A36" s="7" t="s">
        <v>32</v>
      </c>
      <c r="B36" s="7"/>
      <c r="C36" s="7"/>
      <c r="D36" s="7">
        <f>IF(AND(OR(B8=A62,B8=A63,B8=A64,B8=A65),B9=A73,OR(B10=A47,B10=A49,B10=A51)),183, IF(AND(OR(B8=A62,B8=A63,B8=A64,B8=A65),B9=A74,OR(B10=A47,B10=A49,B10=A51)),222, IF(AND(OR(B8=A62,B8=A63,B8=A64,B8=A65),B9=A75,OR(B10=A47,B10=A49,B10=A51)),264,
IF(AND(OR(B8=A63,B8=A64,B8=A65),B9=A73),270, IF(AND(OR(B8=A63,B8=A64,B8=A65),B9=A74),284, IF(AND(OR(B8=A63,B8=A64,B8=A65),B9=A75),408,
IF(B9=A73,344, IF(B9=A74,429,511))))))))</f>
        <v>429</v>
      </c>
    </row>
    <row r="37" spans="1:4" x14ac:dyDescent="0.3">
      <c r="A37" s="7" t="s">
        <v>64</v>
      </c>
      <c r="B37" s="7"/>
      <c r="C37" s="7"/>
      <c r="D37" s="13">
        <f>IF(OR(B8=A62,B8=A64,B8=A65),B16,B6)</f>
        <v>4128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20818.747474747477</v>
      </c>
    </row>
    <row r="41" spans="1:4" x14ac:dyDescent="0.3">
      <c r="A41" s="7" t="s">
        <v>54</v>
      </c>
      <c r="B41" s="7"/>
      <c r="C41" s="7"/>
      <c r="D41" s="7">
        <f>IF(AND(OR(B8=A62,B8=A63,B8=A64,B8=A65),B9=A73,OR(B10=A47,B10=A49,B10=A51)),100, IF(AND(OR(B8=A62,B8=A63,B8=A64,B8=A65),B9=A74,OR(B10=A47,B10=A49,B10=A51)),84, IF(AND(OR(B8=A62,B8=A63,B8=A64,B8=A65),B9=A75,OR(B10=A47,B10=A49,B10=A51)),72,
IF(AND(OR(B8=A63,B8=A64,B8=A65),B9=A73),70, IF(AND(OR(B8=A63,B8=A64,B8=A65),B9=A74),66, IF(AND(OR(B8=A63,B8=A64,B8=A65),B9=A75),50,
IF(B9=A73,56, IF(B9=A74,48,40))))))))</f>
        <v>48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34</v>
      </c>
      <c r="B53" s="7"/>
      <c r="C53" s="7"/>
      <c r="D53" s="10">
        <f t="shared" si="0"/>
        <v>5280</v>
      </c>
    </row>
    <row r="54" spans="1:4" x14ac:dyDescent="0.3">
      <c r="A54" s="9" t="s">
        <v>35</v>
      </c>
      <c r="B54" s="7"/>
      <c r="C54" s="7"/>
      <c r="D54" s="10">
        <f t="shared" si="0"/>
        <v>5272</v>
      </c>
    </row>
    <row r="55" spans="1:4" x14ac:dyDescent="0.3">
      <c r="A55" s="9" t="s">
        <v>36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31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56</v>
      </c>
      <c r="B59" s="7"/>
      <c r="C59" s="7"/>
      <c r="D59" s="10">
        <f t="shared" si="0"/>
        <v>5232</v>
      </c>
    </row>
    <row r="60" spans="1:4" x14ac:dyDescent="0.3">
      <c r="A60" s="7" t="s">
        <v>57</v>
      </c>
      <c r="B60" s="7"/>
      <c r="C60" s="7"/>
      <c r="D60" s="10">
        <f t="shared" si="0"/>
        <v>5224</v>
      </c>
    </row>
    <row r="61" spans="1:4" x14ac:dyDescent="0.3">
      <c r="A61" s="7" t="s">
        <v>58</v>
      </c>
      <c r="B61" s="7"/>
      <c r="C61" s="7"/>
      <c r="D61" s="10">
        <f t="shared" si="0"/>
        <v>5216</v>
      </c>
    </row>
    <row r="62" spans="1:4" x14ac:dyDescent="0.3">
      <c r="A62" s="7" t="s">
        <v>59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38</v>
      </c>
      <c r="B63" s="7">
        <f>IF(B12="Off",D37,IF(OR(B10="8-bit mono",B10="8-bit Bayer"),7999812, 7999631))</f>
        <v>4128</v>
      </c>
      <c r="C63" s="7"/>
      <c r="D63" s="10">
        <f t="shared" si="0"/>
        <v>5200</v>
      </c>
    </row>
    <row r="64" spans="1:4" x14ac:dyDescent="0.3">
      <c r="A64" s="7" t="s">
        <v>37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39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40</v>
      </c>
      <c r="B73" s="7"/>
      <c r="C73" s="7"/>
      <c r="D73" s="10">
        <f t="shared" si="0"/>
        <v>5120</v>
      </c>
    </row>
    <row r="74" spans="1:4" x14ac:dyDescent="0.3">
      <c r="A74" s="7" t="s">
        <v>41</v>
      </c>
      <c r="B74" s="7"/>
      <c r="C74" s="7"/>
      <c r="D74" s="10">
        <f t="shared" si="0"/>
        <v>5112</v>
      </c>
    </row>
    <row r="75" spans="1:4" x14ac:dyDescent="0.3">
      <c r="A75" s="7" t="s">
        <v>42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43</v>
      </c>
      <c r="B77" s="7"/>
      <c r="C77" s="7"/>
      <c r="D77" s="10">
        <f t="shared" si="0"/>
        <v>5088</v>
      </c>
    </row>
    <row r="78" spans="1:4" x14ac:dyDescent="0.3">
      <c r="A78" s="7" t="s">
        <v>44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4128 in increments of 8 pixels. Use drop down list to select valid values." sqref="B6" xr:uid="{00000000-0002-0000-0000-000000000000}">
      <formula1>D197:D701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3008. Must be even number of lines." prompt="Enter ROI height on sensor, before binning is applied. See &quot;output height&quot; for effect of vertical binning. Allowed values are 8 to 3008 lines in increments of 2.  " sqref="B7" xr:uid="{00000000-0002-0000-0000-000006000000}">
      <formula1>IF(OR(B7&lt;8,B7&gt;3008,MOD(B7,2)=1),FALSE,TRUE)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CE3CB5C2-978E-462C-8B62-5F9E90370894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2023-01-11T01:24:24Z</dcterms:modified>
</cp:coreProperties>
</file>