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di\Documents\PR\FS-1600-3200\"/>
    </mc:Choice>
  </mc:AlternateContent>
  <bookViews>
    <workbookView xWindow="-12" yWindow="-12" windowWidth="9360" windowHeight="9648"/>
  </bookViews>
  <sheets>
    <sheet name="Sheet1" sheetId="1" r:id="rId1"/>
    <sheet name="Sheet2" sheetId="2" r:id="rId2"/>
    <sheet name="Sheet3" sheetId="3" r:id="rId3"/>
  </sheets>
  <calcPr calcId="162913"/>
</workbook>
</file>

<file path=xl/calcChain.xml><?xml version="1.0" encoding="utf-8"?>
<calcChain xmlns="http://schemas.openxmlformats.org/spreadsheetml/2006/main">
  <c r="B58" i="1" l="1"/>
  <c r="B59" i="1" l="1"/>
  <c r="B16" i="1"/>
  <c r="B15" i="1"/>
  <c r="D26" i="1"/>
  <c r="D37" i="1" l="1"/>
  <c r="D36" i="1"/>
  <c r="D35" i="1"/>
  <c r="D30" i="1" s="1"/>
  <c r="D25" i="1" s="1"/>
  <c r="D34" i="1"/>
  <c r="D29" i="1"/>
  <c r="D27" i="1"/>
  <c r="D24" i="1" l="1"/>
  <c r="D31" i="1" s="1"/>
  <c r="B60" i="1"/>
  <c r="B57" i="1" l="1"/>
  <c r="B18" i="1" s="1"/>
  <c r="B56" i="1"/>
  <c r="B61" i="1" l="1"/>
  <c r="D42" i="1" l="1"/>
  <c r="D43" i="1" s="1"/>
  <c r="D44" i="1" s="1"/>
  <c r="D45" i="1" s="1"/>
  <c r="D46" i="1" s="1"/>
  <c r="D47" i="1" s="1"/>
  <c r="D48" i="1" s="1"/>
  <c r="D49" i="1" s="1"/>
  <c r="D50" i="1" s="1"/>
  <c r="D51" i="1" s="1"/>
  <c r="D52" i="1" s="1"/>
  <c r="D53" i="1" s="1"/>
  <c r="D54" i="1" s="1"/>
  <c r="D55" i="1" s="1"/>
  <c r="D56" i="1" s="1"/>
  <c r="D57" i="1" s="1"/>
  <c r="D58" i="1" s="1"/>
  <c r="D59" i="1" s="1"/>
  <c r="D60" i="1" s="1"/>
  <c r="D61" i="1" l="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38" i="1" l="1"/>
</calcChain>
</file>

<file path=xl/sharedStrings.xml><?xml version="1.0" encoding="utf-8"?>
<sst xmlns="http://schemas.openxmlformats.org/spreadsheetml/2006/main" count="63" uniqueCount="57">
  <si>
    <t>Camera settings</t>
  </si>
  <si>
    <t>Width</t>
  </si>
  <si>
    <t>Height</t>
  </si>
  <si>
    <t>Pixel Format</t>
  </si>
  <si>
    <t>Trigger Mode</t>
  </si>
  <si>
    <t>Trigger Overlap</t>
  </si>
  <si>
    <t>Frame Rate</t>
  </si>
  <si>
    <t>Output Width</t>
  </si>
  <si>
    <t>Output Height</t>
  </si>
  <si>
    <t>Reference values and calculations (do not edit)</t>
  </si>
  <si>
    <t xml:space="preserve">Sensor or Bandwidth limited </t>
  </si>
  <si>
    <t>Pixel formats</t>
  </si>
  <si>
    <t>Trigger settings</t>
  </si>
  <si>
    <t>Valid Widths</t>
  </si>
  <si>
    <r>
      <t>Exposure Time (</t>
    </r>
    <r>
      <rPr>
        <sz val="11"/>
        <color theme="1"/>
        <rFont val="Calibri"/>
        <family val="2"/>
      </rPr>
      <t>µs)</t>
    </r>
  </si>
  <si>
    <t>On</t>
  </si>
  <si>
    <t>Off</t>
  </si>
  <si>
    <t>Readout</t>
  </si>
  <si>
    <t>Exposure min</t>
  </si>
  <si>
    <t>Exposure max</t>
  </si>
  <si>
    <t>Modify data in yellow boxes to calculate frame rate</t>
  </si>
  <si>
    <t xml:space="preserve">With Trigger Mode [On], this value represents the maximum number of triggers that can be accepted per second </t>
  </si>
  <si>
    <t>24-bit RGB</t>
  </si>
  <si>
    <t>Pack Value</t>
  </si>
  <si>
    <t>PixelClock</t>
  </si>
  <si>
    <t>BayerRG8</t>
  </si>
  <si>
    <t>BayerRG10</t>
  </si>
  <si>
    <t>BayerRG12</t>
  </si>
  <si>
    <t>BayerRG10Packed</t>
  </si>
  <si>
    <t>BayerRG12Packed</t>
  </si>
  <si>
    <t>30-bit RGB</t>
  </si>
  <si>
    <t>Sensor H_Period</t>
  </si>
  <si>
    <t>FPGA H_Period</t>
  </si>
  <si>
    <t>Format of visible channel. NIR channel does not affect frame rate.</t>
  </si>
  <si>
    <t>Interface H_Period</t>
  </si>
  <si>
    <t>Link Speed</t>
  </si>
  <si>
    <t>Max. Packet Size</t>
  </si>
  <si>
    <t>Link Speeds</t>
  </si>
  <si>
    <t>10Gbps</t>
  </si>
  <si>
    <t>5Gbps</t>
  </si>
  <si>
    <t>2.5Gbps</t>
  </si>
  <si>
    <t>1Gbps</t>
  </si>
  <si>
    <t>Packet Lengths</t>
  </si>
  <si>
    <t>1472 bytes</t>
  </si>
  <si>
    <t>8976 bytes</t>
  </si>
  <si>
    <t>Available Bandwidth</t>
  </si>
  <si>
    <t>Available Payload Bandwidth per Channel</t>
  </si>
  <si>
    <t>Bayer + Packet Length 1472</t>
  </si>
  <si>
    <t>Bayer + Packet Length 8976</t>
  </si>
  <si>
    <t>RGB + Packet Length 1472</t>
  </si>
  <si>
    <t>RGB + Packet Length 8976</t>
  </si>
  <si>
    <t>Max H_Period</t>
  </si>
  <si>
    <t>H_Period Clocks</t>
  </si>
  <si>
    <t>Binning only supported on NIR channel. Does not affect frame rate.</t>
  </si>
  <si>
    <t>Always set to readout (overlap on)</t>
  </si>
  <si>
    <t>FS-3200D-10GE ROI Frame Rate Calculator</t>
  </si>
  <si>
    <t>Last updated: 11/18/2019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</si>
</sst>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rgb="FF006100"/>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8"/>
      <color theme="1"/>
      <name val="Calibri"/>
      <family val="2"/>
      <scheme val="minor"/>
    </font>
    <font>
      <sz val="9"/>
      <color theme="1"/>
      <name val="Calibri"/>
      <family val="2"/>
      <scheme val="minor"/>
    </font>
    <font>
      <sz val="11"/>
      <color theme="1"/>
      <name val="Calibri"/>
      <family val="2"/>
    </font>
    <font>
      <b/>
      <sz val="14"/>
      <color theme="1"/>
      <name val="Calibri"/>
      <family val="2"/>
      <scheme val="minor"/>
    </font>
    <font>
      <b/>
      <sz val="14"/>
      <name val="Calibri"/>
      <family val="2"/>
      <scheme val="minor"/>
    </font>
  </fonts>
  <fills count="7">
    <fill>
      <patternFill patternType="none"/>
    </fill>
    <fill>
      <patternFill patternType="gray125"/>
    </fill>
    <fill>
      <patternFill patternType="solid">
        <fgColor rgb="FFC6EFCE"/>
      </patternFill>
    </fill>
    <fill>
      <patternFill patternType="solid">
        <fgColor theme="0" tint="-0.14996795556505021"/>
        <bgColor indexed="64"/>
      </patternFill>
    </fill>
    <fill>
      <patternFill patternType="solid">
        <fgColor rgb="FFFFFFCC"/>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s>
  <cellStyleXfs count="2">
    <xf numFmtId="0" fontId="0" fillId="0" borderId="0"/>
    <xf numFmtId="0" fontId="1" fillId="2" borderId="0" applyNumberFormat="0" applyBorder="0" applyAlignment="0" applyProtection="0"/>
  </cellStyleXfs>
  <cellXfs count="23">
    <xf numFmtId="0" fontId="0" fillId="0" borderId="0" xfId="0"/>
    <xf numFmtId="0" fontId="0" fillId="4" borderId="1" xfId="0" applyFill="1" applyBorder="1" applyProtection="1">
      <protection locked="0"/>
    </xf>
    <xf numFmtId="0" fontId="0" fillId="4" borderId="1" xfId="0" applyFill="1" applyBorder="1" applyAlignment="1" applyProtection="1">
      <alignment horizontal="right"/>
      <protection locked="0"/>
    </xf>
    <xf numFmtId="0" fontId="3" fillId="0" borderId="0" xfId="0" applyFont="1" applyProtection="1"/>
    <xf numFmtId="0" fontId="0" fillId="0" borderId="0" xfId="0" applyProtection="1"/>
    <xf numFmtId="14" fontId="0" fillId="0" borderId="0" xfId="0" applyNumberFormat="1" applyProtection="1"/>
    <xf numFmtId="0" fontId="4" fillId="0" borderId="0" xfId="0" applyFont="1" applyProtection="1"/>
    <xf numFmtId="0" fontId="5" fillId="0" borderId="0" xfId="0" applyFont="1" applyProtection="1"/>
    <xf numFmtId="0" fontId="6" fillId="0" borderId="0" xfId="0" applyFont="1" applyProtection="1"/>
    <xf numFmtId="0" fontId="0" fillId="5" borderId="3" xfId="0" applyFill="1" applyBorder="1" applyProtection="1"/>
    <xf numFmtId="0" fontId="8" fillId="0" borderId="0" xfId="0" applyFont="1" applyProtection="1"/>
    <xf numFmtId="2" fontId="9" fillId="6" borderId="2" xfId="1" applyNumberFormat="1" applyFont="1" applyFill="1" applyBorder="1" applyProtection="1"/>
    <xf numFmtId="0" fontId="4" fillId="3" borderId="0" xfId="0" applyFont="1" applyFill="1" applyProtection="1"/>
    <xf numFmtId="0" fontId="0" fillId="3" borderId="0" xfId="0" applyFill="1" applyProtection="1"/>
    <xf numFmtId="4" fontId="0" fillId="3" borderId="0" xfId="0" applyNumberFormat="1" applyFill="1" applyProtection="1"/>
    <xf numFmtId="1" fontId="0" fillId="3" borderId="0" xfId="0" applyNumberFormat="1" applyFill="1" applyProtection="1"/>
    <xf numFmtId="0" fontId="2" fillId="3" borderId="0" xfId="0" applyFont="1" applyFill="1" applyProtection="1"/>
    <xf numFmtId="2" fontId="0" fillId="3" borderId="0" xfId="0" applyNumberFormat="1" applyFill="1" applyProtection="1"/>
    <xf numFmtId="0" fontId="0" fillId="3" borderId="0" xfId="0" applyFill="1" applyAlignment="1" applyProtection="1">
      <alignment horizontal="left"/>
    </xf>
    <xf numFmtId="0" fontId="0" fillId="3" borderId="0" xfId="0" applyFill="1" applyAlignment="1" applyProtection="1">
      <alignment horizontal="center" vertical="center"/>
    </xf>
    <xf numFmtId="0" fontId="0" fillId="3" borderId="0" xfId="0" applyFill="1" applyAlignment="1" applyProtection="1">
      <alignment horizontal="right"/>
    </xf>
    <xf numFmtId="0" fontId="0" fillId="0" borderId="0" xfId="0" applyFill="1" applyProtection="1"/>
    <xf numFmtId="0" fontId="0" fillId="3" borderId="0" xfId="0" applyNumberFormat="1" applyFill="1" applyProtection="1"/>
  </cellXfs>
  <cellStyles count="2">
    <cellStyle name="Good" xfId="1" builtinId="26"/>
    <cellStyle name="Normal"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5"/>
  <sheetViews>
    <sheetView tabSelected="1" workbookViewId="0">
      <selection activeCell="A2" sqref="A2"/>
    </sheetView>
  </sheetViews>
  <sheetFormatPr defaultColWidth="9.109375" defaultRowHeight="14.4" x14ac:dyDescent="0.3"/>
  <cols>
    <col min="1" max="1" width="17.88671875" style="4" customWidth="1"/>
    <col min="2" max="2" width="18.5546875" style="4" customWidth="1"/>
    <col min="3" max="3" width="2.6640625" style="4" customWidth="1"/>
    <col min="4" max="4" width="14.33203125" style="4" customWidth="1"/>
    <col min="5" max="5" width="13.6640625" style="4" customWidth="1"/>
    <col min="6" max="16384" width="9.109375" style="4"/>
  </cols>
  <sheetData>
    <row r="1" spans="1:4" ht="23.4" x14ac:dyDescent="0.45">
      <c r="A1" s="3" t="s">
        <v>55</v>
      </c>
    </row>
    <row r="2" spans="1:4" x14ac:dyDescent="0.3">
      <c r="A2" s="5" t="s">
        <v>56</v>
      </c>
    </row>
    <row r="4" spans="1:4" ht="15.6" x14ac:dyDescent="0.3">
      <c r="A4" s="6" t="s">
        <v>0</v>
      </c>
      <c r="B4" s="7" t="s">
        <v>20</v>
      </c>
    </row>
    <row r="5" spans="1:4" x14ac:dyDescent="0.3">
      <c r="A5" s="4" t="s">
        <v>1</v>
      </c>
      <c r="B5" s="1">
        <v>2048</v>
      </c>
      <c r="D5" s="7" t="s">
        <v>53</v>
      </c>
    </row>
    <row r="6" spans="1:4" x14ac:dyDescent="0.3">
      <c r="A6" s="4" t="s">
        <v>2</v>
      </c>
      <c r="B6" s="1">
        <v>1536</v>
      </c>
      <c r="D6" s="8"/>
    </row>
    <row r="7" spans="1:4" x14ac:dyDescent="0.3">
      <c r="A7" s="4" t="s">
        <v>35</v>
      </c>
      <c r="B7" s="2" t="s">
        <v>38</v>
      </c>
    </row>
    <row r="8" spans="1:4" x14ac:dyDescent="0.3">
      <c r="A8" s="4" t="s">
        <v>36</v>
      </c>
      <c r="B8" s="2" t="s">
        <v>44</v>
      </c>
    </row>
    <row r="9" spans="1:4" x14ac:dyDescent="0.3">
      <c r="A9" s="4" t="s">
        <v>3</v>
      </c>
      <c r="B9" s="2" t="s">
        <v>25</v>
      </c>
      <c r="D9" s="7" t="s">
        <v>33</v>
      </c>
    </row>
    <row r="10" spans="1:4" x14ac:dyDescent="0.3">
      <c r="A10" s="4" t="s">
        <v>4</v>
      </c>
      <c r="B10" s="2" t="s">
        <v>16</v>
      </c>
    </row>
    <row r="11" spans="1:4" x14ac:dyDescent="0.3">
      <c r="A11" s="4" t="s">
        <v>5</v>
      </c>
      <c r="B11" s="2" t="s">
        <v>17</v>
      </c>
      <c r="D11" s="7" t="s">
        <v>54</v>
      </c>
    </row>
    <row r="12" spans="1:4" x14ac:dyDescent="0.3">
      <c r="A12" s="4" t="s">
        <v>14</v>
      </c>
      <c r="B12" s="1">
        <v>15</v>
      </c>
      <c r="D12" s="8"/>
    </row>
    <row r="15" spans="1:4" x14ac:dyDescent="0.3">
      <c r="A15" s="4" t="s">
        <v>7</v>
      </c>
      <c r="B15" s="9">
        <f>B5</f>
        <v>2048</v>
      </c>
    </row>
    <row r="16" spans="1:4" x14ac:dyDescent="0.3">
      <c r="A16" s="4" t="s">
        <v>8</v>
      </c>
      <c r="B16" s="9">
        <f>ROUNDDOWN(B6,0)</f>
        <v>1536</v>
      </c>
    </row>
    <row r="17" spans="1:4" ht="15" thickBot="1" x14ac:dyDescent="0.35"/>
    <row r="18" spans="1:4" ht="18.600000000000001" thickBot="1" x14ac:dyDescent="0.4">
      <c r="A18" s="10" t="s">
        <v>6</v>
      </c>
      <c r="B18" s="11">
        <f>IF(B12&gt;B57,(1/B12)*1000000,(D28*1000000)/(D31*(B6+52)))</f>
        <v>123.04454461089752</v>
      </c>
      <c r="D18" s="7" t="s">
        <v>21</v>
      </c>
    </row>
    <row r="19" spans="1:4" ht="15" customHeight="1" x14ac:dyDescent="0.3"/>
    <row r="20" spans="1:4" ht="15" customHeight="1" x14ac:dyDescent="0.3"/>
    <row r="21" spans="1:4" ht="15" customHeight="1" x14ac:dyDescent="0.3"/>
    <row r="22" spans="1:4" ht="15" customHeight="1" x14ac:dyDescent="0.3"/>
    <row r="23" spans="1:4" ht="15.6" x14ac:dyDescent="0.3">
      <c r="A23" s="12" t="s">
        <v>9</v>
      </c>
      <c r="B23" s="13"/>
      <c r="C23" s="13"/>
      <c r="D23" s="13"/>
    </row>
    <row r="24" spans="1:4" x14ac:dyDescent="0.3">
      <c r="A24" s="13" t="s">
        <v>51</v>
      </c>
      <c r="B24" s="13"/>
      <c r="C24" s="13"/>
      <c r="D24" s="14">
        <f>MAX(D25:D27)</f>
        <v>5.1177999999999999</v>
      </c>
    </row>
    <row r="25" spans="1:4" x14ac:dyDescent="0.3">
      <c r="A25" s="13" t="s">
        <v>34</v>
      </c>
      <c r="B25" s="13"/>
      <c r="C25" s="13"/>
      <c r="D25" s="14">
        <f>(B5*D29)/(D30*1000)</f>
        <v>3.7553003736047126</v>
      </c>
    </row>
    <row r="26" spans="1:4" x14ac:dyDescent="0.3">
      <c r="A26" s="13" t="s">
        <v>31</v>
      </c>
      <c r="B26" s="13"/>
      <c r="C26" s="13"/>
      <c r="D26" s="13">
        <f>IF(B9=A41,5.1178,IF(OR(B9=A42,B9=A43,B9=A46),7.8415,IF(B9=A47,10.4553,5.9798)))</f>
        <v>5.1177999999999999</v>
      </c>
    </row>
    <row r="27" spans="1:4" x14ac:dyDescent="0.3">
      <c r="A27" s="13" t="s">
        <v>32</v>
      </c>
      <c r="B27" s="13"/>
      <c r="C27" s="13"/>
      <c r="D27" s="22">
        <f>IF(OR(B9=A46,B9=A47),((B5+8)/2+32)/156.25,((B5+8)/4+32)/111)</f>
        <v>4.9189189189189193</v>
      </c>
    </row>
    <row r="28" spans="1:4" x14ac:dyDescent="0.3">
      <c r="A28" s="13" t="s">
        <v>24</v>
      </c>
      <c r="B28" s="13"/>
      <c r="C28" s="13"/>
      <c r="D28" s="13">
        <v>74.25</v>
      </c>
    </row>
    <row r="29" spans="1:4" x14ac:dyDescent="0.3">
      <c r="A29" s="13" t="s">
        <v>23</v>
      </c>
      <c r="B29" s="13"/>
      <c r="C29" s="13"/>
      <c r="D29" s="13">
        <f>IF(B9=A41,8,IF(B9=A42,16,IF(B9=A43,16,IF(B9=A44,12,IF(B9=A45,12,IF(B9=A46,24,32))))))</f>
        <v>8</v>
      </c>
    </row>
    <row r="30" spans="1:4" x14ac:dyDescent="0.3">
      <c r="A30" s="13" t="s">
        <v>45</v>
      </c>
      <c r="B30" s="13"/>
      <c r="C30" s="13"/>
      <c r="D30" s="13">
        <f>IF(OR(B9=A46, B9=A47),IF(B8=A60,D36,D37),IF(B8=A60,D34,D35))</f>
        <v>4.3628999999999998</v>
      </c>
    </row>
    <row r="31" spans="1:4" x14ac:dyDescent="0.3">
      <c r="A31" s="13" t="s">
        <v>52</v>
      </c>
      <c r="B31" s="13"/>
      <c r="C31" s="13"/>
      <c r="D31" s="15">
        <f>ROUNDUP(D24*D28,0)</f>
        <v>380</v>
      </c>
    </row>
    <row r="32" spans="1:4" x14ac:dyDescent="0.3">
      <c r="A32" s="13"/>
      <c r="B32" s="13"/>
      <c r="C32" s="13"/>
      <c r="D32" s="13"/>
    </row>
    <row r="33" spans="1:4" x14ac:dyDescent="0.3">
      <c r="A33" s="16" t="s">
        <v>46</v>
      </c>
      <c r="B33" s="13"/>
      <c r="C33" s="13"/>
      <c r="D33" s="13"/>
    </row>
    <row r="34" spans="1:4" x14ac:dyDescent="0.3">
      <c r="A34" s="13" t="s">
        <v>47</v>
      </c>
      <c r="B34" s="13"/>
      <c r="C34" s="13"/>
      <c r="D34" s="13">
        <f>IF(B7=A50,4.1788,IF(B7=A51,2.1944,IF(B7=A52,1.0852,0.4475)))</f>
        <v>4.1787999999999998</v>
      </c>
    </row>
    <row r="35" spans="1:4" x14ac:dyDescent="0.3">
      <c r="A35" s="13" t="s">
        <v>48</v>
      </c>
      <c r="B35" s="13"/>
      <c r="C35" s="13"/>
      <c r="D35" s="13">
        <f>IF(B7=A50,4.3629,IF(B7=A51,2.2658,IF(B7=A52,1.1142,0.4579)))</f>
        <v>4.3628999999999998</v>
      </c>
    </row>
    <row r="36" spans="1:4" x14ac:dyDescent="0.3">
      <c r="A36" s="13" t="s">
        <v>49</v>
      </c>
      <c r="B36" s="13"/>
      <c r="C36" s="13"/>
      <c r="D36" s="13">
        <f>IF(B7=A50,6.2682,IF(B7=A51,3.2916,IF(B7=A52,1.6278,0.6713)))</f>
        <v>6.2682000000000002</v>
      </c>
    </row>
    <row r="37" spans="1:4" x14ac:dyDescent="0.3">
      <c r="A37" s="13" t="s">
        <v>50</v>
      </c>
      <c r="B37" s="13"/>
      <c r="C37" s="13"/>
      <c r="D37" s="13">
        <f>IF(B7=A50,6.5443,IF(B7=A51,3.3987,IF(B7=A52,1.6713,0.6869)))</f>
        <v>6.5442999999999998</v>
      </c>
    </row>
    <row r="38" spans="1:4" x14ac:dyDescent="0.3">
      <c r="A38" s="13" t="s">
        <v>10</v>
      </c>
      <c r="B38" s="13"/>
      <c r="C38" s="13"/>
      <c r="D38" s="17">
        <f>IF(D24&gt;D25,D25,D24)</f>
        <v>3.7553003736047126</v>
      </c>
    </row>
    <row r="39" spans="1:4" x14ac:dyDescent="0.3">
      <c r="A39" s="13"/>
      <c r="B39" s="13"/>
      <c r="C39" s="13"/>
      <c r="D39" s="13"/>
    </row>
    <row r="40" spans="1:4" x14ac:dyDescent="0.3">
      <c r="A40" s="13" t="s">
        <v>11</v>
      </c>
      <c r="B40" s="13" t="s">
        <v>12</v>
      </c>
      <c r="C40" s="13"/>
      <c r="D40" s="13" t="s">
        <v>13</v>
      </c>
    </row>
    <row r="41" spans="1:4" x14ac:dyDescent="0.3">
      <c r="A41" s="18" t="s">
        <v>25</v>
      </c>
      <c r="B41" s="13" t="s">
        <v>15</v>
      </c>
      <c r="C41" s="13"/>
      <c r="D41" s="19">
        <v>2464</v>
      </c>
    </row>
    <row r="42" spans="1:4" x14ac:dyDescent="0.3">
      <c r="A42" s="18" t="s">
        <v>26</v>
      </c>
      <c r="B42" s="13" t="s">
        <v>16</v>
      </c>
      <c r="C42" s="13"/>
      <c r="D42" s="19">
        <f>D41-16</f>
        <v>2448</v>
      </c>
    </row>
    <row r="43" spans="1:4" x14ac:dyDescent="0.3">
      <c r="A43" s="18" t="s">
        <v>27</v>
      </c>
      <c r="B43" s="13" t="s">
        <v>17</v>
      </c>
      <c r="C43" s="13"/>
      <c r="D43" s="19">
        <f t="shared" ref="D43:D106" si="0">D42-16</f>
        <v>2432</v>
      </c>
    </row>
    <row r="44" spans="1:4" x14ac:dyDescent="0.3">
      <c r="A44" s="18" t="s">
        <v>28</v>
      </c>
      <c r="B44" s="13" t="s">
        <v>16</v>
      </c>
      <c r="C44" s="13"/>
      <c r="D44" s="19">
        <f t="shared" si="0"/>
        <v>2416</v>
      </c>
    </row>
    <row r="45" spans="1:4" x14ac:dyDescent="0.3">
      <c r="A45" s="18" t="s">
        <v>29</v>
      </c>
      <c r="B45" s="13"/>
      <c r="C45" s="13"/>
      <c r="D45" s="19">
        <f t="shared" si="0"/>
        <v>2400</v>
      </c>
    </row>
    <row r="46" spans="1:4" x14ac:dyDescent="0.3">
      <c r="A46" s="18" t="s">
        <v>22</v>
      </c>
      <c r="B46" s="13"/>
      <c r="C46" s="13"/>
      <c r="D46" s="19">
        <f t="shared" si="0"/>
        <v>2384</v>
      </c>
    </row>
    <row r="47" spans="1:4" x14ac:dyDescent="0.3">
      <c r="A47" s="18" t="s">
        <v>30</v>
      </c>
      <c r="B47" s="13"/>
      <c r="C47" s="13"/>
      <c r="D47" s="19">
        <f t="shared" si="0"/>
        <v>2368</v>
      </c>
    </row>
    <row r="48" spans="1:4" x14ac:dyDescent="0.3">
      <c r="A48" s="18"/>
      <c r="B48" s="13"/>
      <c r="C48" s="13"/>
      <c r="D48" s="19">
        <f t="shared" si="0"/>
        <v>2352</v>
      </c>
    </row>
    <row r="49" spans="1:4" x14ac:dyDescent="0.3">
      <c r="A49" s="18" t="s">
        <v>37</v>
      </c>
      <c r="B49" s="13"/>
      <c r="C49" s="13"/>
      <c r="D49" s="19">
        <f t="shared" si="0"/>
        <v>2336</v>
      </c>
    </row>
    <row r="50" spans="1:4" x14ac:dyDescent="0.3">
      <c r="A50" s="18" t="s">
        <v>38</v>
      </c>
      <c r="B50" s="13"/>
      <c r="C50" s="13"/>
      <c r="D50" s="19">
        <f t="shared" si="0"/>
        <v>2320</v>
      </c>
    </row>
    <row r="51" spans="1:4" x14ac:dyDescent="0.3">
      <c r="A51" s="13" t="s">
        <v>39</v>
      </c>
      <c r="B51" s="13"/>
      <c r="C51" s="13"/>
      <c r="D51" s="19">
        <f t="shared" si="0"/>
        <v>2304</v>
      </c>
    </row>
    <row r="52" spans="1:4" x14ac:dyDescent="0.3">
      <c r="A52" s="18" t="s">
        <v>40</v>
      </c>
      <c r="B52" s="20"/>
      <c r="C52" s="13"/>
      <c r="D52" s="19">
        <f t="shared" si="0"/>
        <v>2288</v>
      </c>
    </row>
    <row r="53" spans="1:4" x14ac:dyDescent="0.3">
      <c r="A53" s="13" t="s">
        <v>41</v>
      </c>
      <c r="B53" s="13"/>
      <c r="C53" s="13"/>
      <c r="D53" s="19">
        <f t="shared" si="0"/>
        <v>2272</v>
      </c>
    </row>
    <row r="54" spans="1:4" x14ac:dyDescent="0.3">
      <c r="A54" s="13"/>
      <c r="B54" s="13"/>
      <c r="C54" s="13"/>
      <c r="D54" s="19">
        <f t="shared" si="0"/>
        <v>2256</v>
      </c>
    </row>
    <row r="55" spans="1:4" x14ac:dyDescent="0.3">
      <c r="A55" s="13"/>
      <c r="B55" s="13"/>
      <c r="C55" s="13"/>
      <c r="D55" s="19">
        <f t="shared" si="0"/>
        <v>2240</v>
      </c>
    </row>
    <row r="56" spans="1:4" x14ac:dyDescent="0.3">
      <c r="A56" s="13" t="s">
        <v>18</v>
      </c>
      <c r="B56" s="13">
        <f>IF(B9="24-bit RGB",15,IF(B9="30-bit/32-bit RGB",15,15))</f>
        <v>15</v>
      </c>
      <c r="C56" s="13"/>
      <c r="D56" s="19">
        <f t="shared" si="0"/>
        <v>2224</v>
      </c>
    </row>
    <row r="57" spans="1:4" x14ac:dyDescent="0.3">
      <c r="A57" s="13" t="s">
        <v>19</v>
      </c>
      <c r="B57" s="15">
        <f>1000000/((D28*1000000)/(D31*(B6+52)))</f>
        <v>8127.1380471380471</v>
      </c>
      <c r="C57" s="13"/>
      <c r="D57" s="19">
        <f t="shared" si="0"/>
        <v>2208</v>
      </c>
    </row>
    <row r="58" spans="1:4" x14ac:dyDescent="0.3">
      <c r="A58" s="13"/>
      <c r="B58" s="13">
        <f>IF(AND(B6&gt;7,B6&lt;1537),1,0)</f>
        <v>1</v>
      </c>
      <c r="C58" s="13"/>
      <c r="D58" s="19">
        <f t="shared" si="0"/>
        <v>2192</v>
      </c>
    </row>
    <row r="59" spans="1:4" x14ac:dyDescent="0.3">
      <c r="A59" s="13" t="s">
        <v>42</v>
      </c>
      <c r="B59" s="13">
        <f>IF(MOD(B6,4)&gt;0,0,1)</f>
        <v>1</v>
      </c>
      <c r="C59" s="13"/>
      <c r="D59" s="19">
        <f>D58-16</f>
        <v>2176</v>
      </c>
    </row>
    <row r="60" spans="1:4" x14ac:dyDescent="0.3">
      <c r="A60" s="13" t="s">
        <v>43</v>
      </c>
      <c r="B60" s="13">
        <f>IF(AND(B7=2, B8=2),396,612)</f>
        <v>612</v>
      </c>
      <c r="C60" s="13"/>
      <c r="D60" s="19">
        <f t="shared" si="0"/>
        <v>2160</v>
      </c>
    </row>
    <row r="61" spans="1:4" x14ac:dyDescent="0.3">
      <c r="A61" s="13" t="s">
        <v>44</v>
      </c>
      <c r="B61" s="13">
        <f>ROUNDUP(MAX((B15*D29/920)*(B16/(B16+44))*D28,(B15/2+32)),0)</f>
        <v>1286</v>
      </c>
      <c r="C61" s="13"/>
      <c r="D61" s="19">
        <f t="shared" si="0"/>
        <v>2144</v>
      </c>
    </row>
    <row r="62" spans="1:4" x14ac:dyDescent="0.3">
      <c r="A62" s="13"/>
      <c r="B62" s="13"/>
      <c r="C62" s="13"/>
      <c r="D62" s="19">
        <f>D61-16</f>
        <v>2128</v>
      </c>
    </row>
    <row r="63" spans="1:4" x14ac:dyDescent="0.3">
      <c r="A63" s="13"/>
      <c r="B63" s="13"/>
      <c r="C63" s="13"/>
      <c r="D63" s="19">
        <f t="shared" si="0"/>
        <v>2112</v>
      </c>
    </row>
    <row r="64" spans="1:4" x14ac:dyDescent="0.3">
      <c r="A64" s="13"/>
      <c r="B64" s="13"/>
      <c r="C64" s="13"/>
      <c r="D64" s="19">
        <f t="shared" si="0"/>
        <v>2096</v>
      </c>
    </row>
    <row r="65" spans="1:4" x14ac:dyDescent="0.3">
      <c r="A65" s="13"/>
      <c r="B65" s="13"/>
      <c r="C65" s="13"/>
      <c r="D65" s="19">
        <f t="shared" si="0"/>
        <v>2080</v>
      </c>
    </row>
    <row r="66" spans="1:4" x14ac:dyDescent="0.3">
      <c r="A66" s="13"/>
      <c r="B66" s="13"/>
      <c r="C66" s="13"/>
      <c r="D66" s="19">
        <f t="shared" si="0"/>
        <v>2064</v>
      </c>
    </row>
    <row r="67" spans="1:4" x14ac:dyDescent="0.3">
      <c r="A67" s="13"/>
      <c r="B67" s="13"/>
      <c r="C67" s="13"/>
      <c r="D67" s="19">
        <f t="shared" si="0"/>
        <v>2048</v>
      </c>
    </row>
    <row r="68" spans="1:4" x14ac:dyDescent="0.3">
      <c r="A68" s="13"/>
      <c r="B68" s="13"/>
      <c r="C68" s="13"/>
      <c r="D68" s="19">
        <f t="shared" si="0"/>
        <v>2032</v>
      </c>
    </row>
    <row r="69" spans="1:4" x14ac:dyDescent="0.3">
      <c r="A69" s="13"/>
      <c r="B69" s="13"/>
      <c r="C69" s="13"/>
      <c r="D69" s="19">
        <f t="shared" si="0"/>
        <v>2016</v>
      </c>
    </row>
    <row r="70" spans="1:4" x14ac:dyDescent="0.3">
      <c r="A70" s="13"/>
      <c r="B70" s="13"/>
      <c r="C70" s="13"/>
      <c r="D70" s="19">
        <f t="shared" si="0"/>
        <v>2000</v>
      </c>
    </row>
    <row r="71" spans="1:4" x14ac:dyDescent="0.3">
      <c r="A71" s="13"/>
      <c r="B71" s="13"/>
      <c r="C71" s="13"/>
      <c r="D71" s="19">
        <f t="shared" si="0"/>
        <v>1984</v>
      </c>
    </row>
    <row r="72" spans="1:4" x14ac:dyDescent="0.3">
      <c r="A72" s="13"/>
      <c r="B72" s="13"/>
      <c r="C72" s="13"/>
      <c r="D72" s="19">
        <f t="shared" si="0"/>
        <v>1968</v>
      </c>
    </row>
    <row r="73" spans="1:4" x14ac:dyDescent="0.3">
      <c r="A73" s="13"/>
      <c r="B73" s="13"/>
      <c r="C73" s="13"/>
      <c r="D73" s="19">
        <f t="shared" si="0"/>
        <v>1952</v>
      </c>
    </row>
    <row r="74" spans="1:4" x14ac:dyDescent="0.3">
      <c r="A74" s="13"/>
      <c r="B74" s="13"/>
      <c r="C74" s="13"/>
      <c r="D74" s="19">
        <f t="shared" si="0"/>
        <v>1936</v>
      </c>
    </row>
    <row r="75" spans="1:4" x14ac:dyDescent="0.3">
      <c r="A75" s="13"/>
      <c r="B75" s="13"/>
      <c r="C75" s="13"/>
      <c r="D75" s="19">
        <f t="shared" si="0"/>
        <v>1920</v>
      </c>
    </row>
    <row r="76" spans="1:4" x14ac:dyDescent="0.3">
      <c r="A76" s="13"/>
      <c r="B76" s="13"/>
      <c r="C76" s="13"/>
      <c r="D76" s="19">
        <f t="shared" si="0"/>
        <v>1904</v>
      </c>
    </row>
    <row r="77" spans="1:4" x14ac:dyDescent="0.3">
      <c r="A77" s="13"/>
      <c r="B77" s="13"/>
      <c r="C77" s="13"/>
      <c r="D77" s="19">
        <f t="shared" si="0"/>
        <v>1888</v>
      </c>
    </row>
    <row r="78" spans="1:4" x14ac:dyDescent="0.3">
      <c r="A78" s="13"/>
      <c r="B78" s="13"/>
      <c r="C78" s="13"/>
      <c r="D78" s="19">
        <f t="shared" si="0"/>
        <v>1872</v>
      </c>
    </row>
    <row r="79" spans="1:4" x14ac:dyDescent="0.3">
      <c r="A79" s="13"/>
      <c r="B79" s="13"/>
      <c r="C79" s="13"/>
      <c r="D79" s="19">
        <f t="shared" si="0"/>
        <v>1856</v>
      </c>
    </row>
    <row r="80" spans="1:4" x14ac:dyDescent="0.3">
      <c r="A80" s="13"/>
      <c r="B80" s="13"/>
      <c r="C80" s="13"/>
      <c r="D80" s="19">
        <f t="shared" si="0"/>
        <v>1840</v>
      </c>
    </row>
    <row r="81" spans="1:4" x14ac:dyDescent="0.3">
      <c r="A81" s="13"/>
      <c r="B81" s="13"/>
      <c r="C81" s="13"/>
      <c r="D81" s="19">
        <f t="shared" si="0"/>
        <v>1824</v>
      </c>
    </row>
    <row r="82" spans="1:4" x14ac:dyDescent="0.3">
      <c r="A82" s="13"/>
      <c r="B82" s="13"/>
      <c r="C82" s="13"/>
      <c r="D82" s="19">
        <f t="shared" si="0"/>
        <v>1808</v>
      </c>
    </row>
    <row r="83" spans="1:4" x14ac:dyDescent="0.3">
      <c r="A83" s="13"/>
      <c r="B83" s="13"/>
      <c r="C83" s="13"/>
      <c r="D83" s="19">
        <f t="shared" si="0"/>
        <v>1792</v>
      </c>
    </row>
    <row r="84" spans="1:4" x14ac:dyDescent="0.3">
      <c r="A84" s="13"/>
      <c r="B84" s="13"/>
      <c r="C84" s="13"/>
      <c r="D84" s="19">
        <f t="shared" si="0"/>
        <v>1776</v>
      </c>
    </row>
    <row r="85" spans="1:4" x14ac:dyDescent="0.3">
      <c r="A85" s="13"/>
      <c r="B85" s="13"/>
      <c r="C85" s="13"/>
      <c r="D85" s="19">
        <f t="shared" si="0"/>
        <v>1760</v>
      </c>
    </row>
    <row r="86" spans="1:4" x14ac:dyDescent="0.3">
      <c r="A86" s="13"/>
      <c r="B86" s="13"/>
      <c r="C86" s="13"/>
      <c r="D86" s="19">
        <f t="shared" si="0"/>
        <v>1744</v>
      </c>
    </row>
    <row r="87" spans="1:4" x14ac:dyDescent="0.3">
      <c r="A87" s="13"/>
      <c r="B87" s="13"/>
      <c r="C87" s="13"/>
      <c r="D87" s="19">
        <f t="shared" si="0"/>
        <v>1728</v>
      </c>
    </row>
    <row r="88" spans="1:4" x14ac:dyDescent="0.3">
      <c r="A88" s="13"/>
      <c r="B88" s="13"/>
      <c r="C88" s="13"/>
      <c r="D88" s="19">
        <f t="shared" si="0"/>
        <v>1712</v>
      </c>
    </row>
    <row r="89" spans="1:4" x14ac:dyDescent="0.3">
      <c r="A89" s="13"/>
      <c r="B89" s="13"/>
      <c r="C89" s="13"/>
      <c r="D89" s="19">
        <f t="shared" si="0"/>
        <v>1696</v>
      </c>
    </row>
    <row r="90" spans="1:4" x14ac:dyDescent="0.3">
      <c r="A90" s="13"/>
      <c r="B90" s="13"/>
      <c r="C90" s="13"/>
      <c r="D90" s="19">
        <f t="shared" si="0"/>
        <v>1680</v>
      </c>
    </row>
    <row r="91" spans="1:4" x14ac:dyDescent="0.3">
      <c r="A91" s="13"/>
      <c r="B91" s="13"/>
      <c r="C91" s="13"/>
      <c r="D91" s="19">
        <f t="shared" si="0"/>
        <v>1664</v>
      </c>
    </row>
    <row r="92" spans="1:4" x14ac:dyDescent="0.3">
      <c r="A92" s="13"/>
      <c r="B92" s="13"/>
      <c r="C92" s="13"/>
      <c r="D92" s="19">
        <f t="shared" si="0"/>
        <v>1648</v>
      </c>
    </row>
    <row r="93" spans="1:4" x14ac:dyDescent="0.3">
      <c r="A93" s="13"/>
      <c r="B93" s="13"/>
      <c r="C93" s="13"/>
      <c r="D93" s="19">
        <f t="shared" si="0"/>
        <v>1632</v>
      </c>
    </row>
    <row r="94" spans="1:4" x14ac:dyDescent="0.3">
      <c r="A94" s="13"/>
      <c r="B94" s="13"/>
      <c r="C94" s="13"/>
      <c r="D94" s="19">
        <f t="shared" si="0"/>
        <v>1616</v>
      </c>
    </row>
    <row r="95" spans="1:4" x14ac:dyDescent="0.3">
      <c r="A95" s="13"/>
      <c r="B95" s="13"/>
      <c r="C95" s="13"/>
      <c r="D95" s="19">
        <f t="shared" si="0"/>
        <v>1600</v>
      </c>
    </row>
    <row r="96" spans="1:4" x14ac:dyDescent="0.3">
      <c r="A96" s="13"/>
      <c r="B96" s="13"/>
      <c r="C96" s="13"/>
      <c r="D96" s="19">
        <f t="shared" si="0"/>
        <v>1584</v>
      </c>
    </row>
    <row r="97" spans="1:4" x14ac:dyDescent="0.3">
      <c r="A97" s="13"/>
      <c r="B97" s="13"/>
      <c r="C97" s="13"/>
      <c r="D97" s="19">
        <f t="shared" si="0"/>
        <v>1568</v>
      </c>
    </row>
    <row r="98" spans="1:4" x14ac:dyDescent="0.3">
      <c r="A98" s="13"/>
      <c r="B98" s="13"/>
      <c r="C98" s="13"/>
      <c r="D98" s="19">
        <f t="shared" si="0"/>
        <v>1552</v>
      </c>
    </row>
    <row r="99" spans="1:4" x14ac:dyDescent="0.3">
      <c r="A99" s="13"/>
      <c r="B99" s="13"/>
      <c r="C99" s="13"/>
      <c r="D99" s="19">
        <f t="shared" si="0"/>
        <v>1536</v>
      </c>
    </row>
    <row r="100" spans="1:4" x14ac:dyDescent="0.3">
      <c r="A100" s="13"/>
      <c r="B100" s="13"/>
      <c r="C100" s="13"/>
      <c r="D100" s="19">
        <f t="shared" si="0"/>
        <v>1520</v>
      </c>
    </row>
    <row r="101" spans="1:4" x14ac:dyDescent="0.3">
      <c r="A101" s="13"/>
      <c r="B101" s="13"/>
      <c r="C101" s="13"/>
      <c r="D101" s="19">
        <f t="shared" si="0"/>
        <v>1504</v>
      </c>
    </row>
    <row r="102" spans="1:4" x14ac:dyDescent="0.3">
      <c r="A102" s="13"/>
      <c r="B102" s="13"/>
      <c r="C102" s="13"/>
      <c r="D102" s="19">
        <f t="shared" si="0"/>
        <v>1488</v>
      </c>
    </row>
    <row r="103" spans="1:4" x14ac:dyDescent="0.3">
      <c r="A103" s="13"/>
      <c r="B103" s="13"/>
      <c r="C103" s="13"/>
      <c r="D103" s="19">
        <f t="shared" si="0"/>
        <v>1472</v>
      </c>
    </row>
    <row r="104" spans="1:4" x14ac:dyDescent="0.3">
      <c r="A104" s="13"/>
      <c r="B104" s="13"/>
      <c r="C104" s="13"/>
      <c r="D104" s="19">
        <f t="shared" si="0"/>
        <v>1456</v>
      </c>
    </row>
    <row r="105" spans="1:4" x14ac:dyDescent="0.3">
      <c r="A105" s="13"/>
      <c r="B105" s="13"/>
      <c r="C105" s="13"/>
      <c r="D105" s="19">
        <f t="shared" si="0"/>
        <v>1440</v>
      </c>
    </row>
    <row r="106" spans="1:4" x14ac:dyDescent="0.3">
      <c r="A106" s="13"/>
      <c r="B106" s="13"/>
      <c r="C106" s="13"/>
      <c r="D106" s="19">
        <f t="shared" si="0"/>
        <v>1424</v>
      </c>
    </row>
    <row r="107" spans="1:4" x14ac:dyDescent="0.3">
      <c r="A107" s="13"/>
      <c r="B107" s="13"/>
      <c r="C107" s="13"/>
      <c r="D107" s="19">
        <f t="shared" ref="D107:D170" si="1">D106-16</f>
        <v>1408</v>
      </c>
    </row>
    <row r="108" spans="1:4" x14ac:dyDescent="0.3">
      <c r="A108" s="13"/>
      <c r="B108" s="13"/>
      <c r="C108" s="13"/>
      <c r="D108" s="19">
        <f t="shared" si="1"/>
        <v>1392</v>
      </c>
    </row>
    <row r="109" spans="1:4" x14ac:dyDescent="0.3">
      <c r="A109" s="13"/>
      <c r="B109" s="13"/>
      <c r="C109" s="13"/>
      <c r="D109" s="19">
        <f t="shared" si="1"/>
        <v>1376</v>
      </c>
    </row>
    <row r="110" spans="1:4" x14ac:dyDescent="0.3">
      <c r="A110" s="13"/>
      <c r="B110" s="13"/>
      <c r="C110" s="13"/>
      <c r="D110" s="19">
        <f t="shared" si="1"/>
        <v>1360</v>
      </c>
    </row>
    <row r="111" spans="1:4" x14ac:dyDescent="0.3">
      <c r="A111" s="13"/>
      <c r="B111" s="13"/>
      <c r="C111" s="13"/>
      <c r="D111" s="19">
        <f t="shared" si="1"/>
        <v>1344</v>
      </c>
    </row>
    <row r="112" spans="1:4" x14ac:dyDescent="0.3">
      <c r="A112" s="13"/>
      <c r="B112" s="13"/>
      <c r="C112" s="13"/>
      <c r="D112" s="19">
        <f t="shared" si="1"/>
        <v>1328</v>
      </c>
    </row>
    <row r="113" spans="1:4" x14ac:dyDescent="0.3">
      <c r="A113" s="13"/>
      <c r="B113" s="13"/>
      <c r="C113" s="13"/>
      <c r="D113" s="19">
        <f t="shared" si="1"/>
        <v>1312</v>
      </c>
    </row>
    <row r="114" spans="1:4" x14ac:dyDescent="0.3">
      <c r="A114" s="13"/>
      <c r="B114" s="13"/>
      <c r="C114" s="13"/>
      <c r="D114" s="19">
        <f t="shared" si="1"/>
        <v>1296</v>
      </c>
    </row>
    <row r="115" spans="1:4" x14ac:dyDescent="0.3">
      <c r="A115" s="13"/>
      <c r="B115" s="13"/>
      <c r="C115" s="13"/>
      <c r="D115" s="19">
        <f t="shared" si="1"/>
        <v>1280</v>
      </c>
    </row>
    <row r="116" spans="1:4" x14ac:dyDescent="0.3">
      <c r="A116" s="13"/>
      <c r="B116" s="13"/>
      <c r="C116" s="13"/>
      <c r="D116" s="19">
        <f t="shared" si="1"/>
        <v>1264</v>
      </c>
    </row>
    <row r="117" spans="1:4" x14ac:dyDescent="0.3">
      <c r="A117" s="13"/>
      <c r="B117" s="13"/>
      <c r="C117" s="13"/>
      <c r="D117" s="19">
        <f t="shared" si="1"/>
        <v>1248</v>
      </c>
    </row>
    <row r="118" spans="1:4" x14ac:dyDescent="0.3">
      <c r="A118" s="13"/>
      <c r="B118" s="13"/>
      <c r="C118" s="13"/>
      <c r="D118" s="19">
        <f t="shared" si="1"/>
        <v>1232</v>
      </c>
    </row>
    <row r="119" spans="1:4" x14ac:dyDescent="0.3">
      <c r="A119" s="13"/>
      <c r="B119" s="13"/>
      <c r="C119" s="13"/>
      <c r="D119" s="19">
        <f t="shared" si="1"/>
        <v>1216</v>
      </c>
    </row>
    <row r="120" spans="1:4" x14ac:dyDescent="0.3">
      <c r="A120" s="13"/>
      <c r="B120" s="13"/>
      <c r="C120" s="13"/>
      <c r="D120" s="19">
        <f t="shared" si="1"/>
        <v>1200</v>
      </c>
    </row>
    <row r="121" spans="1:4" x14ac:dyDescent="0.3">
      <c r="A121" s="13"/>
      <c r="B121" s="13"/>
      <c r="C121" s="13"/>
      <c r="D121" s="19">
        <f t="shared" si="1"/>
        <v>1184</v>
      </c>
    </row>
    <row r="122" spans="1:4" x14ac:dyDescent="0.3">
      <c r="A122" s="13"/>
      <c r="B122" s="13"/>
      <c r="C122" s="13"/>
      <c r="D122" s="19">
        <f t="shared" si="1"/>
        <v>1168</v>
      </c>
    </row>
    <row r="123" spans="1:4" x14ac:dyDescent="0.3">
      <c r="A123" s="13"/>
      <c r="B123" s="13"/>
      <c r="C123" s="13"/>
      <c r="D123" s="19">
        <f t="shared" si="1"/>
        <v>1152</v>
      </c>
    </row>
    <row r="124" spans="1:4" x14ac:dyDescent="0.3">
      <c r="A124" s="13"/>
      <c r="B124" s="13"/>
      <c r="C124" s="13"/>
      <c r="D124" s="19">
        <f t="shared" si="1"/>
        <v>1136</v>
      </c>
    </row>
    <row r="125" spans="1:4" x14ac:dyDescent="0.3">
      <c r="A125" s="13"/>
      <c r="B125" s="13"/>
      <c r="C125" s="13"/>
      <c r="D125" s="19">
        <f t="shared" si="1"/>
        <v>1120</v>
      </c>
    </row>
    <row r="126" spans="1:4" x14ac:dyDescent="0.3">
      <c r="A126" s="13"/>
      <c r="B126" s="13"/>
      <c r="C126" s="13"/>
      <c r="D126" s="19">
        <f t="shared" si="1"/>
        <v>1104</v>
      </c>
    </row>
    <row r="127" spans="1:4" x14ac:dyDescent="0.3">
      <c r="A127" s="13"/>
      <c r="B127" s="13"/>
      <c r="C127" s="13"/>
      <c r="D127" s="19">
        <f t="shared" si="1"/>
        <v>1088</v>
      </c>
    </row>
    <row r="128" spans="1:4" x14ac:dyDescent="0.3">
      <c r="A128" s="13"/>
      <c r="B128" s="13"/>
      <c r="C128" s="13"/>
      <c r="D128" s="19">
        <f t="shared" si="1"/>
        <v>1072</v>
      </c>
    </row>
    <row r="129" spans="1:4" x14ac:dyDescent="0.3">
      <c r="A129" s="13"/>
      <c r="B129" s="13"/>
      <c r="C129" s="13"/>
      <c r="D129" s="19">
        <f t="shared" si="1"/>
        <v>1056</v>
      </c>
    </row>
    <row r="130" spans="1:4" x14ac:dyDescent="0.3">
      <c r="A130" s="13"/>
      <c r="B130" s="13"/>
      <c r="C130" s="13"/>
      <c r="D130" s="19">
        <f t="shared" si="1"/>
        <v>1040</v>
      </c>
    </row>
    <row r="131" spans="1:4" x14ac:dyDescent="0.3">
      <c r="A131" s="13"/>
      <c r="B131" s="13"/>
      <c r="C131" s="13"/>
      <c r="D131" s="19">
        <f t="shared" si="1"/>
        <v>1024</v>
      </c>
    </row>
    <row r="132" spans="1:4" x14ac:dyDescent="0.3">
      <c r="A132" s="13"/>
      <c r="B132" s="13"/>
      <c r="C132" s="13"/>
      <c r="D132" s="19">
        <f t="shared" si="1"/>
        <v>1008</v>
      </c>
    </row>
    <row r="133" spans="1:4" x14ac:dyDescent="0.3">
      <c r="A133" s="13"/>
      <c r="B133" s="13"/>
      <c r="C133" s="13"/>
      <c r="D133" s="19">
        <f t="shared" si="1"/>
        <v>992</v>
      </c>
    </row>
    <row r="134" spans="1:4" x14ac:dyDescent="0.3">
      <c r="A134" s="13"/>
      <c r="B134" s="13"/>
      <c r="C134" s="13"/>
      <c r="D134" s="19">
        <f t="shared" si="1"/>
        <v>976</v>
      </c>
    </row>
    <row r="135" spans="1:4" x14ac:dyDescent="0.3">
      <c r="A135" s="13"/>
      <c r="B135" s="13"/>
      <c r="C135" s="13"/>
      <c r="D135" s="19">
        <f t="shared" si="1"/>
        <v>960</v>
      </c>
    </row>
    <row r="136" spans="1:4" x14ac:dyDescent="0.3">
      <c r="A136" s="13"/>
      <c r="B136" s="13"/>
      <c r="C136" s="13"/>
      <c r="D136" s="19">
        <f t="shared" si="1"/>
        <v>944</v>
      </c>
    </row>
    <row r="137" spans="1:4" x14ac:dyDescent="0.3">
      <c r="A137" s="13"/>
      <c r="B137" s="13"/>
      <c r="C137" s="13"/>
      <c r="D137" s="19">
        <f t="shared" si="1"/>
        <v>928</v>
      </c>
    </row>
    <row r="138" spans="1:4" x14ac:dyDescent="0.3">
      <c r="A138" s="13"/>
      <c r="B138" s="13"/>
      <c r="C138" s="13"/>
      <c r="D138" s="19">
        <f t="shared" si="1"/>
        <v>912</v>
      </c>
    </row>
    <row r="139" spans="1:4" x14ac:dyDescent="0.3">
      <c r="A139" s="13"/>
      <c r="B139" s="13"/>
      <c r="C139" s="13"/>
      <c r="D139" s="19">
        <f t="shared" si="1"/>
        <v>896</v>
      </c>
    </row>
    <row r="140" spans="1:4" x14ac:dyDescent="0.3">
      <c r="A140" s="13"/>
      <c r="B140" s="13"/>
      <c r="C140" s="13"/>
      <c r="D140" s="19">
        <f t="shared" si="1"/>
        <v>880</v>
      </c>
    </row>
    <row r="141" spans="1:4" x14ac:dyDescent="0.3">
      <c r="A141" s="13"/>
      <c r="B141" s="13"/>
      <c r="C141" s="13"/>
      <c r="D141" s="19">
        <f t="shared" si="1"/>
        <v>864</v>
      </c>
    </row>
    <row r="142" spans="1:4" x14ac:dyDescent="0.3">
      <c r="A142" s="13"/>
      <c r="B142" s="13"/>
      <c r="C142" s="13"/>
      <c r="D142" s="19">
        <f t="shared" si="1"/>
        <v>848</v>
      </c>
    </row>
    <row r="143" spans="1:4" x14ac:dyDescent="0.3">
      <c r="A143" s="13"/>
      <c r="B143" s="13"/>
      <c r="C143" s="13"/>
      <c r="D143" s="19">
        <f t="shared" si="1"/>
        <v>832</v>
      </c>
    </row>
    <row r="144" spans="1:4" x14ac:dyDescent="0.3">
      <c r="A144" s="13"/>
      <c r="B144" s="13"/>
      <c r="C144" s="13"/>
      <c r="D144" s="19">
        <f t="shared" si="1"/>
        <v>816</v>
      </c>
    </row>
    <row r="145" spans="1:4" x14ac:dyDescent="0.3">
      <c r="A145" s="13"/>
      <c r="B145" s="13"/>
      <c r="C145" s="13"/>
      <c r="D145" s="19">
        <f t="shared" si="1"/>
        <v>800</v>
      </c>
    </row>
    <row r="146" spans="1:4" x14ac:dyDescent="0.3">
      <c r="A146" s="13"/>
      <c r="B146" s="13"/>
      <c r="C146" s="13"/>
      <c r="D146" s="19">
        <f t="shared" si="1"/>
        <v>784</v>
      </c>
    </row>
    <row r="147" spans="1:4" x14ac:dyDescent="0.3">
      <c r="A147" s="13"/>
      <c r="B147" s="13"/>
      <c r="C147" s="13"/>
      <c r="D147" s="19">
        <f t="shared" si="1"/>
        <v>768</v>
      </c>
    </row>
    <row r="148" spans="1:4" x14ac:dyDescent="0.3">
      <c r="A148" s="13"/>
      <c r="B148" s="13"/>
      <c r="C148" s="13"/>
      <c r="D148" s="19">
        <f t="shared" si="1"/>
        <v>752</v>
      </c>
    </row>
    <row r="149" spans="1:4" x14ac:dyDescent="0.3">
      <c r="A149" s="13"/>
      <c r="B149" s="13"/>
      <c r="C149" s="13"/>
      <c r="D149" s="19">
        <f t="shared" si="1"/>
        <v>736</v>
      </c>
    </row>
    <row r="150" spans="1:4" x14ac:dyDescent="0.3">
      <c r="A150" s="13"/>
      <c r="B150" s="13"/>
      <c r="C150" s="13"/>
      <c r="D150" s="19">
        <f t="shared" si="1"/>
        <v>720</v>
      </c>
    </row>
    <row r="151" spans="1:4" x14ac:dyDescent="0.3">
      <c r="A151" s="13"/>
      <c r="B151" s="13"/>
      <c r="C151" s="13"/>
      <c r="D151" s="19">
        <f t="shared" si="1"/>
        <v>704</v>
      </c>
    </row>
    <row r="152" spans="1:4" x14ac:dyDescent="0.3">
      <c r="A152" s="13"/>
      <c r="B152" s="13"/>
      <c r="C152" s="13"/>
      <c r="D152" s="19">
        <f t="shared" si="1"/>
        <v>688</v>
      </c>
    </row>
    <row r="153" spans="1:4" x14ac:dyDescent="0.3">
      <c r="A153" s="13"/>
      <c r="B153" s="13"/>
      <c r="C153" s="13"/>
      <c r="D153" s="19">
        <f t="shared" si="1"/>
        <v>672</v>
      </c>
    </row>
    <row r="154" spans="1:4" x14ac:dyDescent="0.3">
      <c r="A154" s="13"/>
      <c r="B154" s="13"/>
      <c r="C154" s="13"/>
      <c r="D154" s="19">
        <f t="shared" si="1"/>
        <v>656</v>
      </c>
    </row>
    <row r="155" spans="1:4" x14ac:dyDescent="0.3">
      <c r="A155" s="13"/>
      <c r="B155" s="13"/>
      <c r="C155" s="13"/>
      <c r="D155" s="19">
        <f t="shared" si="1"/>
        <v>640</v>
      </c>
    </row>
    <row r="156" spans="1:4" x14ac:dyDescent="0.3">
      <c r="A156" s="13"/>
      <c r="B156" s="13"/>
      <c r="C156" s="13"/>
      <c r="D156" s="19">
        <f t="shared" si="1"/>
        <v>624</v>
      </c>
    </row>
    <row r="157" spans="1:4" x14ac:dyDescent="0.3">
      <c r="A157" s="13"/>
      <c r="B157" s="13"/>
      <c r="C157" s="13"/>
      <c r="D157" s="19">
        <f t="shared" si="1"/>
        <v>608</v>
      </c>
    </row>
    <row r="158" spans="1:4" x14ac:dyDescent="0.3">
      <c r="A158" s="13"/>
      <c r="B158" s="13"/>
      <c r="C158" s="13"/>
      <c r="D158" s="19">
        <f t="shared" si="1"/>
        <v>592</v>
      </c>
    </row>
    <row r="159" spans="1:4" x14ac:dyDescent="0.3">
      <c r="A159" s="13"/>
      <c r="B159" s="13"/>
      <c r="C159" s="13"/>
      <c r="D159" s="19">
        <f t="shared" si="1"/>
        <v>576</v>
      </c>
    </row>
    <row r="160" spans="1:4" x14ac:dyDescent="0.3">
      <c r="A160" s="13"/>
      <c r="B160" s="13"/>
      <c r="C160" s="13"/>
      <c r="D160" s="19">
        <f t="shared" si="1"/>
        <v>560</v>
      </c>
    </row>
    <row r="161" spans="1:4" x14ac:dyDescent="0.3">
      <c r="A161" s="13"/>
      <c r="B161" s="13"/>
      <c r="C161" s="13"/>
      <c r="D161" s="19">
        <f t="shared" si="1"/>
        <v>544</v>
      </c>
    </row>
    <row r="162" spans="1:4" x14ac:dyDescent="0.3">
      <c r="A162" s="13"/>
      <c r="B162" s="13"/>
      <c r="C162" s="13"/>
      <c r="D162" s="19">
        <f t="shared" si="1"/>
        <v>528</v>
      </c>
    </row>
    <row r="163" spans="1:4" x14ac:dyDescent="0.3">
      <c r="A163" s="13"/>
      <c r="B163" s="13"/>
      <c r="C163" s="13"/>
      <c r="D163" s="19">
        <f t="shared" si="1"/>
        <v>512</v>
      </c>
    </row>
    <row r="164" spans="1:4" x14ac:dyDescent="0.3">
      <c r="A164" s="13"/>
      <c r="B164" s="13"/>
      <c r="C164" s="13"/>
      <c r="D164" s="19">
        <f t="shared" si="1"/>
        <v>496</v>
      </c>
    </row>
    <row r="165" spans="1:4" x14ac:dyDescent="0.3">
      <c r="A165" s="13"/>
      <c r="B165" s="13"/>
      <c r="C165" s="13"/>
      <c r="D165" s="19">
        <f t="shared" si="1"/>
        <v>480</v>
      </c>
    </row>
    <row r="166" spans="1:4" x14ac:dyDescent="0.3">
      <c r="A166" s="13"/>
      <c r="B166" s="13"/>
      <c r="C166" s="13"/>
      <c r="D166" s="19">
        <f t="shared" si="1"/>
        <v>464</v>
      </c>
    </row>
    <row r="167" spans="1:4" x14ac:dyDescent="0.3">
      <c r="A167" s="13"/>
      <c r="B167" s="13"/>
      <c r="C167" s="13"/>
      <c r="D167" s="19">
        <f t="shared" si="1"/>
        <v>448</v>
      </c>
    </row>
    <row r="168" spans="1:4" x14ac:dyDescent="0.3">
      <c r="A168" s="13"/>
      <c r="B168" s="13"/>
      <c r="C168" s="13"/>
      <c r="D168" s="19">
        <f t="shared" si="1"/>
        <v>432</v>
      </c>
    </row>
    <row r="169" spans="1:4" x14ac:dyDescent="0.3">
      <c r="A169" s="13"/>
      <c r="B169" s="13"/>
      <c r="C169" s="13"/>
      <c r="D169" s="19">
        <f t="shared" si="1"/>
        <v>416</v>
      </c>
    </row>
    <row r="170" spans="1:4" x14ac:dyDescent="0.3">
      <c r="A170" s="13"/>
      <c r="B170" s="13"/>
      <c r="C170" s="13"/>
      <c r="D170" s="19">
        <f t="shared" si="1"/>
        <v>400</v>
      </c>
    </row>
    <row r="171" spans="1:4" x14ac:dyDescent="0.3">
      <c r="A171" s="13"/>
      <c r="B171" s="13"/>
      <c r="C171" s="13"/>
      <c r="D171" s="19">
        <f t="shared" ref="D171:D189" si="2">D170-16</f>
        <v>384</v>
      </c>
    </row>
    <row r="172" spans="1:4" x14ac:dyDescent="0.3">
      <c r="A172" s="13"/>
      <c r="B172" s="13"/>
      <c r="C172" s="13"/>
      <c r="D172" s="19">
        <f t="shared" si="2"/>
        <v>368</v>
      </c>
    </row>
    <row r="173" spans="1:4" x14ac:dyDescent="0.3">
      <c r="A173" s="13"/>
      <c r="B173" s="13"/>
      <c r="C173" s="13"/>
      <c r="D173" s="19">
        <f t="shared" si="2"/>
        <v>352</v>
      </c>
    </row>
    <row r="174" spans="1:4" x14ac:dyDescent="0.3">
      <c r="A174" s="13"/>
      <c r="B174" s="13"/>
      <c r="C174" s="13"/>
      <c r="D174" s="19">
        <f t="shared" si="2"/>
        <v>336</v>
      </c>
    </row>
    <row r="175" spans="1:4" x14ac:dyDescent="0.3">
      <c r="A175" s="13"/>
      <c r="B175" s="13"/>
      <c r="C175" s="13"/>
      <c r="D175" s="19">
        <f t="shared" si="2"/>
        <v>320</v>
      </c>
    </row>
    <row r="176" spans="1:4" x14ac:dyDescent="0.3">
      <c r="A176" s="13"/>
      <c r="B176" s="13"/>
      <c r="C176" s="13"/>
      <c r="D176" s="19">
        <f t="shared" si="2"/>
        <v>304</v>
      </c>
    </row>
    <row r="177" spans="1:4" x14ac:dyDescent="0.3">
      <c r="A177" s="13"/>
      <c r="B177" s="13"/>
      <c r="C177" s="13"/>
      <c r="D177" s="19">
        <f t="shared" si="2"/>
        <v>288</v>
      </c>
    </row>
    <row r="178" spans="1:4" x14ac:dyDescent="0.3">
      <c r="A178" s="13"/>
      <c r="B178" s="13"/>
      <c r="C178" s="13"/>
      <c r="D178" s="19">
        <f t="shared" si="2"/>
        <v>272</v>
      </c>
    </row>
    <row r="179" spans="1:4" x14ac:dyDescent="0.3">
      <c r="A179" s="13"/>
      <c r="B179" s="13"/>
      <c r="C179" s="13"/>
      <c r="D179" s="19">
        <f t="shared" si="2"/>
        <v>256</v>
      </c>
    </row>
    <row r="180" spans="1:4" x14ac:dyDescent="0.3">
      <c r="A180" s="13"/>
      <c r="B180" s="13"/>
      <c r="C180" s="13"/>
      <c r="D180" s="19">
        <f t="shared" si="2"/>
        <v>240</v>
      </c>
    </row>
    <row r="181" spans="1:4" x14ac:dyDescent="0.3">
      <c r="A181" s="13"/>
      <c r="B181" s="13"/>
      <c r="C181" s="13"/>
      <c r="D181" s="19">
        <f t="shared" si="2"/>
        <v>224</v>
      </c>
    </row>
    <row r="182" spans="1:4" x14ac:dyDescent="0.3">
      <c r="A182" s="13"/>
      <c r="B182" s="13"/>
      <c r="C182" s="13"/>
      <c r="D182" s="19">
        <f t="shared" si="2"/>
        <v>208</v>
      </c>
    </row>
    <row r="183" spans="1:4" x14ac:dyDescent="0.3">
      <c r="A183" s="13"/>
      <c r="B183" s="13"/>
      <c r="C183" s="13"/>
      <c r="D183" s="19">
        <f t="shared" si="2"/>
        <v>192</v>
      </c>
    </row>
    <row r="184" spans="1:4" x14ac:dyDescent="0.3">
      <c r="A184" s="13"/>
      <c r="B184" s="13"/>
      <c r="C184" s="13"/>
      <c r="D184" s="19">
        <f t="shared" si="2"/>
        <v>176</v>
      </c>
    </row>
    <row r="185" spans="1:4" x14ac:dyDescent="0.3">
      <c r="A185" s="13"/>
      <c r="B185" s="13"/>
      <c r="C185" s="13"/>
      <c r="D185" s="19">
        <f t="shared" si="2"/>
        <v>160</v>
      </c>
    </row>
    <row r="186" spans="1:4" x14ac:dyDescent="0.3">
      <c r="A186" s="13"/>
      <c r="B186" s="13"/>
      <c r="C186" s="13"/>
      <c r="D186" s="19">
        <f t="shared" si="2"/>
        <v>144</v>
      </c>
    </row>
    <row r="187" spans="1:4" x14ac:dyDescent="0.3">
      <c r="A187" s="13"/>
      <c r="B187" s="13"/>
      <c r="C187" s="13"/>
      <c r="D187" s="19">
        <f t="shared" si="2"/>
        <v>128</v>
      </c>
    </row>
    <row r="188" spans="1:4" x14ac:dyDescent="0.3">
      <c r="A188" s="13"/>
      <c r="B188" s="13"/>
      <c r="C188" s="13"/>
      <c r="D188" s="19">
        <f t="shared" si="2"/>
        <v>112</v>
      </c>
    </row>
    <row r="189" spans="1:4" x14ac:dyDescent="0.3">
      <c r="A189" s="13"/>
      <c r="B189" s="13"/>
      <c r="C189" s="13"/>
      <c r="D189" s="19">
        <f t="shared" si="2"/>
        <v>96</v>
      </c>
    </row>
    <row r="190" spans="1:4" x14ac:dyDescent="0.3">
      <c r="A190" s="13"/>
      <c r="B190" s="13"/>
      <c r="C190" s="13"/>
      <c r="D190" s="19">
        <v>80</v>
      </c>
    </row>
    <row r="191" spans="1:4" x14ac:dyDescent="0.3">
      <c r="A191" s="13"/>
      <c r="B191" s="13"/>
      <c r="C191" s="13"/>
      <c r="D191" s="19">
        <v>64</v>
      </c>
    </row>
    <row r="192" spans="1:4" x14ac:dyDescent="0.3">
      <c r="A192" s="13"/>
      <c r="B192" s="13"/>
      <c r="C192" s="13"/>
      <c r="D192" s="19">
        <v>48</v>
      </c>
    </row>
    <row r="193" spans="1:4" x14ac:dyDescent="0.3">
      <c r="A193" s="13"/>
      <c r="B193" s="13"/>
      <c r="C193" s="13"/>
      <c r="D193" s="19">
        <v>32</v>
      </c>
    </row>
    <row r="194" spans="1:4" x14ac:dyDescent="0.3">
      <c r="A194" s="21"/>
      <c r="B194" s="21"/>
      <c r="C194" s="13"/>
      <c r="D194" s="19">
        <v>16</v>
      </c>
    </row>
    <row r="195" spans="1:4" x14ac:dyDescent="0.3">
      <c r="C195" s="21"/>
    </row>
  </sheetData>
  <sheetProtection sheet="1" objects="1" scenarios="1"/>
  <dataValidations xWindow="400" yWindow="455" count="8">
    <dataValidation type="list" allowBlank="1" showInputMessage="1" showErrorMessage="1" sqref="B9">
      <formula1>$A$41:$A$47</formula1>
    </dataValidation>
    <dataValidation type="list" allowBlank="1" showErrorMessage="1" sqref="B8">
      <formula1>$A$60:$A$61</formula1>
    </dataValidation>
    <dataValidation type="list" allowBlank="1" showInputMessage="1" showErrorMessage="1" sqref="B10">
      <formula1>$B$41:$B$42</formula1>
    </dataValidation>
    <dataValidation type="list" allowBlank="1" showInputMessage="1" showErrorMessage="1" sqref="B11">
      <formula1>$B$43:$B$44</formula1>
    </dataValidation>
    <dataValidation type="whole" errorStyle="information" allowBlank="1" showInputMessage="1" showErrorMessage="1" errorTitle="Check exposure" error="Note: Exposure time may be shorter than the minimum or longer than the maximum. Or it is longer than the continuous frame interval, which is only allowed if the camera's frame rate is reduced as shown." prompt="Minimum of 15 (15.26) which corresponds to &quot;1&quot; in the Control Tool GUI. Maximum exposure is 7999985 when Trigger Mode is on. With Trigger Mode off, long exposure times require a reduced frame rate." sqref="B12">
      <formula1>B56</formula1>
      <formula2>D31</formula2>
    </dataValidation>
    <dataValidation type="custom" allowBlank="1" showInputMessage="1" showErrorMessage="1" errorTitle="Height not valid" error="Range is 8 to 1536. Only 4-line steps are allowed." prompt="Enter ROI height on visible sensor (Stream 0). Range is 8 to 1536. Must be a multiple of 4." sqref="B6">
      <formula1>IF(AND(B58=1,B59=1),TRUE,FALSE)</formula1>
    </dataValidation>
    <dataValidation type="list" allowBlank="1" showInputMessage="1" showErrorMessage="1" sqref="B7">
      <formula1>$A$50:$A$53</formula1>
    </dataValidation>
    <dataValidation type="list" allowBlank="1" showInputMessage="1" showErrorMessage="1" prompt="Enter ROI width on visible sensor (Stream 0). Allowed values are 16 to 2048 in increments of 16 pixels. Use drop down list to select valid values." sqref="B5">
      <formula1>$D$67:$D$194</formula1>
    </dataValidation>
  </dataValidations>
  <pageMargins left="0.7" right="0.7" top="0.75" bottom="0.75" header="0.3" footer="0.3"/>
  <pageSetup orientation="portrait" r:id="rId1"/>
  <customProperties>
    <customPr name="%startcell%"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Dickerson</dc:creator>
  <cp:lastModifiedBy>Rich Dickerson</cp:lastModifiedBy>
  <dcterms:created xsi:type="dcterms:W3CDTF">2017-04-19T19:55:22Z</dcterms:created>
  <dcterms:modified xsi:type="dcterms:W3CDTF">2019-11-18T19:14:55Z</dcterms:modified>
</cp:coreProperties>
</file>