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di\Documents\PR\AP-1600\"/>
    </mc:Choice>
  </mc:AlternateContent>
  <bookViews>
    <workbookView xWindow="600" yWindow="132" windowWidth="11676" windowHeight="9816"/>
  </bookViews>
  <sheets>
    <sheet name="Sheet1" sheetId="1" r:id="rId1"/>
    <sheet name="Sheet2" sheetId="2" r:id="rId2"/>
    <sheet name="Sheet3" sheetId="3" r:id="rId3"/>
  </sheets>
  <calcPr calcId="162913"/>
</workbook>
</file>

<file path=xl/calcChain.xml><?xml version="1.0" encoding="utf-8"?>
<calcChain xmlns="http://schemas.openxmlformats.org/spreadsheetml/2006/main">
  <c r="B60" i="1" l="1"/>
  <c r="B54" i="1" l="1"/>
  <c r="B61" i="1" l="1"/>
  <c r="B55" i="1"/>
  <c r="B59" i="1"/>
  <c r="B17" i="1" l="1"/>
  <c r="B16" i="1" l="1"/>
  <c r="B62" i="1" l="1"/>
  <c r="B63" i="1" s="1"/>
  <c r="D26" i="1" s="1"/>
  <c r="D29" i="1"/>
  <c r="D38" i="1" l="1"/>
  <c r="D39" i="1" s="1"/>
  <c r="D40" i="1" s="1"/>
  <c r="D41" i="1" s="1"/>
  <c r="D42" i="1" s="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25" i="1"/>
  <c r="D30" i="1" l="1"/>
  <c r="B53" i="1" s="1"/>
  <c r="D33" i="1"/>
  <c r="D34" i="1" s="1"/>
  <c r="B19" i="1" s="1"/>
</calcChain>
</file>

<file path=xl/sharedStrings.xml><?xml version="1.0" encoding="utf-8"?>
<sst xmlns="http://schemas.openxmlformats.org/spreadsheetml/2006/main" count="60" uniqueCount="54">
  <si>
    <t>Camera settings</t>
  </si>
  <si>
    <t>Width</t>
  </si>
  <si>
    <t>Height</t>
  </si>
  <si>
    <t>Binning Horizontal</t>
  </si>
  <si>
    <t>Binning Vertical</t>
  </si>
  <si>
    <t>Trigger Mode</t>
  </si>
  <si>
    <t>Trigger Overlap</t>
  </si>
  <si>
    <t>Frame Rate</t>
  </si>
  <si>
    <t>Output Width</t>
  </si>
  <si>
    <t>Output Height</t>
  </si>
  <si>
    <t>Reference values and calculations (do not edit)</t>
  </si>
  <si>
    <t>Max sensor frame rate</t>
  </si>
  <si>
    <t>Hperiod</t>
  </si>
  <si>
    <t>V Blanking</t>
  </si>
  <si>
    <t>BPP</t>
  </si>
  <si>
    <t>Frame Size</t>
  </si>
  <si>
    <t>Trigger Overlap Conditions</t>
  </si>
  <si>
    <t>MaxExposureTime_TrOlrd</t>
  </si>
  <si>
    <t>NonOverlapExposureTime</t>
  </si>
  <si>
    <t>Trigger settings</t>
  </si>
  <si>
    <t>Valid Widths</t>
  </si>
  <si>
    <r>
      <t>Exposure Time (</t>
    </r>
    <r>
      <rPr>
        <sz val="11"/>
        <color theme="1"/>
        <rFont val="Calibri"/>
        <family val="2"/>
      </rPr>
      <t>µs)</t>
    </r>
  </si>
  <si>
    <t>On</t>
  </si>
  <si>
    <t>Off</t>
  </si>
  <si>
    <t>Readout</t>
  </si>
  <si>
    <t>Binning</t>
  </si>
  <si>
    <t>Exposure min</t>
  </si>
  <si>
    <t>Exposure max</t>
  </si>
  <si>
    <t>SearchString</t>
  </si>
  <si>
    <t>Valid color height</t>
  </si>
  <si>
    <t>Valid max height</t>
  </si>
  <si>
    <r>
      <t xml:space="preserve">Frame interval in </t>
    </r>
    <r>
      <rPr>
        <sz val="11"/>
        <color theme="1"/>
        <rFont val="Calibri"/>
        <family val="2"/>
      </rPr>
      <t xml:space="preserve">µs </t>
    </r>
    <r>
      <rPr>
        <sz val="11"/>
        <color theme="1"/>
        <rFont val="Calibri"/>
        <family val="2"/>
        <scheme val="minor"/>
      </rPr>
      <t>(approx.)</t>
    </r>
  </si>
  <si>
    <t>Modify data in yellow boxes to calculate frame rate</t>
  </si>
  <si>
    <t xml:space="preserve">With Trigger Mode [On], this value represents the maximum number of triggers that can be accepted per second </t>
  </si>
  <si>
    <t>Tap Geometry</t>
  </si>
  <si>
    <t>CL Clock</t>
  </si>
  <si>
    <t>Last updated: 7/11/2018</t>
  </si>
  <si>
    <t>CL/Pixel Format</t>
  </si>
  <si>
    <t>Base/RGB8</t>
  </si>
  <si>
    <t>Medium/RGB8</t>
  </si>
  <si>
    <t>Medium/RGB10</t>
  </si>
  <si>
    <t>Medium/RGB12</t>
  </si>
  <si>
    <t>Full/RGB8</t>
  </si>
  <si>
    <t>80-bit/RGB8</t>
  </si>
  <si>
    <t>Sensor_H_Max</t>
  </si>
  <si>
    <t>CL_H_Count_Max</t>
  </si>
  <si>
    <t>Pack Value</t>
  </si>
  <si>
    <t>CL Clock Frequency</t>
  </si>
  <si>
    <t>H_Count</t>
  </si>
  <si>
    <t>RGB</t>
  </si>
  <si>
    <t>AP-1600T-PMCL ROI Frame Rate Calculator</t>
  </si>
  <si>
    <t>Low (37.1 MHz)</t>
  </si>
  <si>
    <t>Med (74.3 MHz)</t>
  </si>
  <si>
    <t>High (84.9 MHz)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</si>
</sst>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1"/>
      <color rgb="FF006100"/>
      <name val="Calibri"/>
      <family val="2"/>
      <scheme val="minor"/>
    </font>
    <font>
      <b/>
      <sz val="11"/>
      <color theme="1"/>
      <name val="Calibri"/>
      <family val="2"/>
      <scheme val="minor"/>
    </font>
    <font>
      <b/>
      <sz val="18"/>
      <color theme="1"/>
      <name val="Calibri"/>
      <family val="2"/>
      <scheme val="minor"/>
    </font>
    <font>
      <b/>
      <sz val="12"/>
      <color theme="1"/>
      <name val="Calibri"/>
      <family val="2"/>
      <scheme val="minor"/>
    </font>
    <font>
      <sz val="8"/>
      <color theme="1"/>
      <name val="Calibri"/>
      <family val="2"/>
      <scheme val="minor"/>
    </font>
    <font>
      <sz val="9"/>
      <color theme="1"/>
      <name val="Calibri"/>
      <family val="2"/>
      <scheme val="minor"/>
    </font>
    <font>
      <sz val="11"/>
      <color theme="1"/>
      <name val="Calibri"/>
      <family val="2"/>
    </font>
    <font>
      <b/>
      <sz val="14"/>
      <color theme="1"/>
      <name val="Calibri"/>
      <family val="2"/>
      <scheme val="minor"/>
    </font>
    <font>
      <b/>
      <sz val="14"/>
      <name val="Calibri"/>
      <family val="2"/>
      <scheme val="minor"/>
    </font>
  </fonts>
  <fills count="7">
    <fill>
      <patternFill patternType="none"/>
    </fill>
    <fill>
      <patternFill patternType="gray125"/>
    </fill>
    <fill>
      <patternFill patternType="solid">
        <fgColor rgb="FFC6EFCE"/>
      </patternFill>
    </fill>
    <fill>
      <patternFill patternType="solid">
        <fgColor theme="0" tint="-0.14996795556505021"/>
        <bgColor indexed="64"/>
      </patternFill>
    </fill>
    <fill>
      <patternFill patternType="solid">
        <fgColor rgb="FFFFFFCC"/>
        <bgColor indexed="64"/>
      </patternFill>
    </fill>
    <fill>
      <patternFill patternType="solid">
        <fgColor theme="6" tint="0.79998168889431442"/>
        <bgColor indexed="64"/>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s>
  <cellStyleXfs count="2">
    <xf numFmtId="0" fontId="0" fillId="0" borderId="0"/>
    <xf numFmtId="0" fontId="1" fillId="2" borderId="0" applyNumberFormat="0" applyBorder="0" applyAlignment="0" applyProtection="0"/>
  </cellStyleXfs>
  <cellXfs count="20">
    <xf numFmtId="0" fontId="0" fillId="0" borderId="0" xfId="0"/>
    <xf numFmtId="0" fontId="3" fillId="0" borderId="0" xfId="0" applyFont="1"/>
    <xf numFmtId="14" fontId="0" fillId="0" borderId="0" xfId="0" applyNumberFormat="1"/>
    <xf numFmtId="0" fontId="4" fillId="0" borderId="0" xfId="0" applyFont="1"/>
    <xf numFmtId="0" fontId="5" fillId="0" borderId="0" xfId="0" applyFont="1"/>
    <xf numFmtId="0" fontId="6" fillId="0" borderId="0" xfId="0" applyFont="1"/>
    <xf numFmtId="0" fontId="4" fillId="3" borderId="0" xfId="0" applyFont="1" applyFill="1"/>
    <xf numFmtId="0" fontId="0" fillId="3" borderId="0" xfId="0" applyFill="1"/>
    <xf numFmtId="0" fontId="2" fillId="3" borderId="0" xfId="0" applyFont="1" applyFill="1"/>
    <xf numFmtId="0" fontId="0" fillId="3" borderId="0" xfId="0" applyFill="1" applyAlignment="1">
      <alignment horizontal="left"/>
    </xf>
    <xf numFmtId="0" fontId="0" fillId="3" borderId="0" xfId="0" applyFill="1" applyAlignment="1">
      <alignment horizontal="center" vertical="center"/>
    </xf>
    <xf numFmtId="0" fontId="0" fillId="3" borderId="0" xfId="0" applyFill="1" applyAlignment="1">
      <alignment horizontal="right"/>
    </xf>
    <xf numFmtId="0" fontId="0" fillId="5" borderId="3" xfId="0" applyFill="1" applyBorder="1"/>
    <xf numFmtId="4" fontId="0" fillId="3" borderId="0" xfId="0" applyNumberFormat="1" applyFill="1"/>
    <xf numFmtId="0" fontId="8" fillId="0" borderId="0" xfId="0" applyFont="1"/>
    <xf numFmtId="1" fontId="0" fillId="3" borderId="0" xfId="0" applyNumberFormat="1" applyFill="1"/>
    <xf numFmtId="2" fontId="9" fillId="6" borderId="2" xfId="1" applyNumberFormat="1" applyFont="1" applyFill="1" applyBorder="1"/>
    <xf numFmtId="0" fontId="0" fillId="0" borderId="0" xfId="0" applyProtection="1">
      <protection locked="0"/>
    </xf>
    <xf numFmtId="0" fontId="0" fillId="4" borderId="1" xfId="0" applyFill="1" applyBorder="1" applyProtection="1">
      <protection locked="0"/>
    </xf>
    <xf numFmtId="0" fontId="0" fillId="4" borderId="1" xfId="0" applyFill="1" applyBorder="1" applyAlignment="1" applyProtection="1">
      <alignment horizontal="right"/>
      <protection locked="0"/>
    </xf>
  </cellXfs>
  <cellStyles count="2">
    <cellStyle name="Good" xfId="1" builtinId="26"/>
    <cellStyle name="Normal"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0"/>
  <sheetViews>
    <sheetView tabSelected="1" workbookViewId="0">
      <selection activeCell="B14" sqref="B14"/>
    </sheetView>
  </sheetViews>
  <sheetFormatPr defaultRowHeight="14.4" x14ac:dyDescent="0.3"/>
  <cols>
    <col min="1" max="1" width="17.88671875" customWidth="1"/>
    <col min="2" max="2" width="18.5546875" customWidth="1"/>
    <col min="3" max="3" width="2.6640625" customWidth="1"/>
    <col min="4" max="4" width="14.33203125" customWidth="1"/>
    <col min="5" max="5" width="13.6640625" customWidth="1"/>
  </cols>
  <sheetData>
    <row r="1" spans="1:4" ht="23.4" x14ac:dyDescent="0.45">
      <c r="A1" s="1" t="s">
        <v>50</v>
      </c>
    </row>
    <row r="2" spans="1:4" x14ac:dyDescent="0.3">
      <c r="A2" s="2" t="s">
        <v>36</v>
      </c>
    </row>
    <row r="4" spans="1:4" ht="15.6" x14ac:dyDescent="0.3">
      <c r="A4" s="3" t="s">
        <v>0</v>
      </c>
      <c r="B4" s="4" t="s">
        <v>32</v>
      </c>
    </row>
    <row r="5" spans="1:4" x14ac:dyDescent="0.3">
      <c r="A5" t="s">
        <v>1</v>
      </c>
      <c r="B5" s="18">
        <v>1456</v>
      </c>
      <c r="D5" s="5"/>
    </row>
    <row r="6" spans="1:4" x14ac:dyDescent="0.3">
      <c r="A6" t="s">
        <v>2</v>
      </c>
      <c r="B6" s="18">
        <v>1088</v>
      </c>
      <c r="D6" s="5"/>
    </row>
    <row r="7" spans="1:4" x14ac:dyDescent="0.3">
      <c r="A7" t="s">
        <v>3</v>
      </c>
      <c r="B7" s="18">
        <v>1</v>
      </c>
    </row>
    <row r="8" spans="1:4" x14ac:dyDescent="0.3">
      <c r="A8" t="s">
        <v>4</v>
      </c>
      <c r="B8" s="18">
        <v>1</v>
      </c>
    </row>
    <row r="9" spans="1:4" x14ac:dyDescent="0.3">
      <c r="A9" t="s">
        <v>37</v>
      </c>
      <c r="B9" s="19" t="s">
        <v>42</v>
      </c>
    </row>
    <row r="10" spans="1:4" x14ac:dyDescent="0.3">
      <c r="A10" t="s">
        <v>35</v>
      </c>
      <c r="B10" s="19" t="s">
        <v>53</v>
      </c>
    </row>
    <row r="11" spans="1:4" x14ac:dyDescent="0.3">
      <c r="A11" t="s">
        <v>5</v>
      </c>
      <c r="B11" s="19" t="s">
        <v>23</v>
      </c>
    </row>
    <row r="12" spans="1:4" x14ac:dyDescent="0.3">
      <c r="A12" t="s">
        <v>6</v>
      </c>
      <c r="B12" s="19" t="s">
        <v>24</v>
      </c>
    </row>
    <row r="13" spans="1:4" x14ac:dyDescent="0.3">
      <c r="A13" t="s">
        <v>21</v>
      </c>
      <c r="B13" s="18">
        <v>15.26</v>
      </c>
      <c r="D13" s="5"/>
    </row>
    <row r="16" spans="1:4" x14ac:dyDescent="0.3">
      <c r="A16" t="s">
        <v>8</v>
      </c>
      <c r="B16" s="12">
        <f>B5/B7</f>
        <v>1456</v>
      </c>
    </row>
    <row r="17" spans="1:11" x14ac:dyDescent="0.3">
      <c r="A17" t="s">
        <v>9</v>
      </c>
      <c r="B17" s="12">
        <f>ROUNDDOWN(B6/B8,0)</f>
        <v>1088</v>
      </c>
      <c r="K17" s="17"/>
    </row>
    <row r="18" spans="1:11" ht="15" thickBot="1" x14ac:dyDescent="0.35"/>
    <row r="19" spans="1:11" ht="18.600000000000001" thickBot="1" x14ac:dyDescent="0.4">
      <c r="A19" s="14" t="s">
        <v>7</v>
      </c>
      <c r="B19" s="16">
        <f>IF(AND(B11="On",B12="Off"),1/((1/D25)+(B13/1000000)),1/((1/D25)+D34))</f>
        <v>126.13821690676815</v>
      </c>
      <c r="D19" s="4" t="s">
        <v>33</v>
      </c>
    </row>
    <row r="20" spans="1:11" ht="15" customHeight="1" x14ac:dyDescent="0.3"/>
    <row r="21" spans="1:11" ht="15" customHeight="1" x14ac:dyDescent="0.3">
      <c r="D21" s="4"/>
    </row>
    <row r="22" spans="1:11" ht="15" customHeight="1" x14ac:dyDescent="0.3">
      <c r="D22" s="4"/>
      <c r="J22" s="17"/>
    </row>
    <row r="23" spans="1:11" ht="15" customHeight="1" x14ac:dyDescent="0.3"/>
    <row r="24" spans="1:11" ht="15.6" x14ac:dyDescent="0.3">
      <c r="A24" s="6" t="s">
        <v>10</v>
      </c>
      <c r="B24" s="7"/>
      <c r="C24" s="7"/>
      <c r="D24" s="7"/>
    </row>
    <row r="25" spans="1:11" x14ac:dyDescent="0.3">
      <c r="A25" s="7" t="s">
        <v>11</v>
      </c>
      <c r="B25" s="7"/>
      <c r="C25" s="7"/>
      <c r="D25" s="13">
        <f>1/((B17+D27)*D26)</f>
        <v>126.13821690676815</v>
      </c>
    </row>
    <row r="26" spans="1:11" x14ac:dyDescent="0.3">
      <c r="A26" s="7" t="s">
        <v>12</v>
      </c>
      <c r="B26" s="7"/>
      <c r="C26" s="7"/>
      <c r="D26" s="7">
        <f>B63/74250000</f>
        <v>7.0033670033670037E-6</v>
      </c>
    </row>
    <row r="27" spans="1:11" x14ac:dyDescent="0.3">
      <c r="A27" s="7" t="s">
        <v>13</v>
      </c>
      <c r="B27" s="7"/>
      <c r="C27" s="7"/>
      <c r="D27" s="7">
        <v>44</v>
      </c>
    </row>
    <row r="28" spans="1:11" x14ac:dyDescent="0.3">
      <c r="A28" s="7" t="s">
        <v>14</v>
      </c>
      <c r="B28" s="7"/>
      <c r="C28" s="7"/>
      <c r="D28" s="7">
        <v>8</v>
      </c>
    </row>
    <row r="29" spans="1:11" x14ac:dyDescent="0.3">
      <c r="A29" s="7" t="s">
        <v>15</v>
      </c>
      <c r="B29" s="7"/>
      <c r="C29" s="7"/>
      <c r="D29" s="7">
        <f>B16*B17*D28</f>
        <v>12673024</v>
      </c>
    </row>
    <row r="30" spans="1:11" x14ac:dyDescent="0.3">
      <c r="A30" s="7" t="s">
        <v>31</v>
      </c>
      <c r="B30" s="7"/>
      <c r="C30" s="7"/>
      <c r="D30" s="15">
        <f>INT(((1/D25)-(14*D26))*1000000)</f>
        <v>7829</v>
      </c>
    </row>
    <row r="31" spans="1:11" x14ac:dyDescent="0.3">
      <c r="A31" s="7"/>
      <c r="B31" s="7"/>
      <c r="C31" s="7"/>
      <c r="D31" s="7"/>
    </row>
    <row r="32" spans="1:11" x14ac:dyDescent="0.3">
      <c r="A32" s="8" t="s">
        <v>16</v>
      </c>
      <c r="B32" s="7"/>
      <c r="C32" s="7"/>
      <c r="D32" s="7"/>
    </row>
    <row r="33" spans="1:4" x14ac:dyDescent="0.3">
      <c r="A33" s="7" t="s">
        <v>17</v>
      </c>
      <c r="B33" s="7"/>
      <c r="C33" s="7"/>
      <c r="D33" s="7">
        <f>(1/D25)-(20*D26)</f>
        <v>7.7877441077441071E-3</v>
      </c>
    </row>
    <row r="34" spans="1:4" x14ac:dyDescent="0.3">
      <c r="A34" s="7" t="s">
        <v>18</v>
      </c>
      <c r="B34" s="7"/>
      <c r="C34" s="7"/>
      <c r="D34" s="7">
        <f>IF((B13/1000000)-D33&lt;0,0,(B13/1000000)-D33)</f>
        <v>0</v>
      </c>
    </row>
    <row r="35" spans="1:4" x14ac:dyDescent="0.3">
      <c r="A35" s="7"/>
      <c r="B35" s="7"/>
      <c r="C35" s="7"/>
      <c r="D35" s="7"/>
    </row>
    <row r="36" spans="1:4" x14ac:dyDescent="0.3">
      <c r="A36" s="7" t="s">
        <v>35</v>
      </c>
      <c r="B36" s="7" t="s">
        <v>19</v>
      </c>
      <c r="C36" s="7"/>
      <c r="D36" s="7" t="s">
        <v>20</v>
      </c>
    </row>
    <row r="37" spans="1:4" x14ac:dyDescent="0.3">
      <c r="A37" s="9" t="s">
        <v>51</v>
      </c>
      <c r="B37" s="7" t="s">
        <v>22</v>
      </c>
      <c r="C37" s="7"/>
      <c r="D37" s="10">
        <v>2464</v>
      </c>
    </row>
    <row r="38" spans="1:4" x14ac:dyDescent="0.3">
      <c r="A38" s="9" t="s">
        <v>52</v>
      </c>
      <c r="B38" s="7" t="s">
        <v>23</v>
      </c>
      <c r="C38" s="7"/>
      <c r="D38" s="10">
        <f>D37-16</f>
        <v>2448</v>
      </c>
    </row>
    <row r="39" spans="1:4" x14ac:dyDescent="0.3">
      <c r="A39" s="9" t="s">
        <v>53</v>
      </c>
      <c r="B39" s="7" t="s">
        <v>24</v>
      </c>
      <c r="C39" s="7"/>
      <c r="D39" s="10">
        <f t="shared" ref="D39:D102" si="0">D38-16</f>
        <v>2432</v>
      </c>
    </row>
    <row r="40" spans="1:4" x14ac:dyDescent="0.3">
      <c r="A40" s="9"/>
      <c r="B40" s="7" t="s">
        <v>23</v>
      </c>
      <c r="C40" s="7"/>
      <c r="D40" s="10">
        <f t="shared" si="0"/>
        <v>2416</v>
      </c>
    </row>
    <row r="41" spans="1:4" x14ac:dyDescent="0.3">
      <c r="A41" s="9" t="s">
        <v>34</v>
      </c>
      <c r="B41" s="7"/>
      <c r="C41" s="7"/>
      <c r="D41" s="10">
        <f t="shared" si="0"/>
        <v>2400</v>
      </c>
    </row>
    <row r="42" spans="1:4" x14ac:dyDescent="0.3">
      <c r="A42" s="9" t="s">
        <v>38</v>
      </c>
      <c r="B42" s="7"/>
      <c r="C42" s="7"/>
      <c r="D42" s="10">
        <f t="shared" si="0"/>
        <v>2384</v>
      </c>
    </row>
    <row r="43" spans="1:4" x14ac:dyDescent="0.3">
      <c r="A43" s="9" t="s">
        <v>39</v>
      </c>
      <c r="B43" s="7"/>
      <c r="C43" s="7"/>
      <c r="D43" s="10">
        <f t="shared" si="0"/>
        <v>2368</v>
      </c>
    </row>
    <row r="44" spans="1:4" x14ac:dyDescent="0.3">
      <c r="A44" s="9" t="s">
        <v>40</v>
      </c>
      <c r="B44" s="7"/>
      <c r="C44" s="7"/>
      <c r="D44" s="10">
        <f t="shared" si="0"/>
        <v>2352</v>
      </c>
    </row>
    <row r="45" spans="1:4" x14ac:dyDescent="0.3">
      <c r="A45" s="9" t="s">
        <v>41</v>
      </c>
      <c r="B45" s="7"/>
      <c r="C45" s="7"/>
      <c r="D45" s="10">
        <f t="shared" si="0"/>
        <v>2336</v>
      </c>
    </row>
    <row r="46" spans="1:4" x14ac:dyDescent="0.3">
      <c r="A46" s="9" t="s">
        <v>42</v>
      </c>
      <c r="B46" s="7"/>
      <c r="C46" s="7"/>
      <c r="D46" s="10">
        <f t="shared" si="0"/>
        <v>2320</v>
      </c>
    </row>
    <row r="47" spans="1:4" x14ac:dyDescent="0.3">
      <c r="A47" s="7" t="s">
        <v>43</v>
      </c>
      <c r="B47" s="7"/>
      <c r="C47" s="7"/>
      <c r="D47" s="10">
        <f t="shared" si="0"/>
        <v>2304</v>
      </c>
    </row>
    <row r="48" spans="1:4" x14ac:dyDescent="0.3">
      <c r="A48" s="11" t="s">
        <v>25</v>
      </c>
      <c r="B48" s="7"/>
      <c r="C48" s="7"/>
      <c r="D48" s="10">
        <f t="shared" si="0"/>
        <v>2288</v>
      </c>
    </row>
    <row r="49" spans="1:4" x14ac:dyDescent="0.3">
      <c r="A49" s="7">
        <v>1</v>
      </c>
      <c r="B49" s="7"/>
      <c r="C49" s="7"/>
      <c r="D49" s="10">
        <f t="shared" si="0"/>
        <v>2272</v>
      </c>
    </row>
    <row r="50" spans="1:4" x14ac:dyDescent="0.3">
      <c r="A50" s="7">
        <v>2</v>
      </c>
      <c r="B50" s="7"/>
      <c r="C50" s="7"/>
      <c r="D50" s="10">
        <f t="shared" si="0"/>
        <v>2256</v>
      </c>
    </row>
    <row r="51" spans="1:4" x14ac:dyDescent="0.3">
      <c r="A51" s="7"/>
      <c r="B51" s="7"/>
      <c r="C51" s="7"/>
      <c r="D51" s="10">
        <f t="shared" si="0"/>
        <v>2240</v>
      </c>
    </row>
    <row r="52" spans="1:4" x14ac:dyDescent="0.3">
      <c r="A52" s="7" t="s">
        <v>26</v>
      </c>
      <c r="B52" s="7">
        <v>15.26</v>
      </c>
      <c r="C52" s="7"/>
      <c r="D52" s="10">
        <f t="shared" si="0"/>
        <v>2224</v>
      </c>
    </row>
    <row r="53" spans="1:4" x14ac:dyDescent="0.3">
      <c r="A53" s="7" t="s">
        <v>27</v>
      </c>
      <c r="B53" s="7">
        <f>IF(B11="Off",D30,79999875)</f>
        <v>7829</v>
      </c>
      <c r="C53" s="7"/>
      <c r="D53" s="10">
        <f t="shared" si="0"/>
        <v>2208</v>
      </c>
    </row>
    <row r="54" spans="1:4" x14ac:dyDescent="0.3">
      <c r="A54" s="7" t="s">
        <v>30</v>
      </c>
      <c r="B54" s="7">
        <f>IF(AND(B6&gt;0,B6&lt;1089),1,0)</f>
        <v>1</v>
      </c>
      <c r="C54" s="7"/>
      <c r="D54" s="10">
        <f t="shared" si="0"/>
        <v>2192</v>
      </c>
    </row>
    <row r="55" spans="1:4" x14ac:dyDescent="0.3">
      <c r="A55" s="7" t="s">
        <v>29</v>
      </c>
      <c r="B55" s="7">
        <f>IF(AND(ISNUMBER(SEARCH(B56,B9)),MOD(B6,2)&gt;0),0,1)</f>
        <v>1</v>
      </c>
      <c r="C55" s="7"/>
      <c r="D55" s="10">
        <f t="shared" si="0"/>
        <v>2176</v>
      </c>
    </row>
    <row r="56" spans="1:4" x14ac:dyDescent="0.3">
      <c r="A56" s="7" t="s">
        <v>28</v>
      </c>
      <c r="B56" s="7" t="s">
        <v>49</v>
      </c>
      <c r="C56" s="7"/>
      <c r="D56" s="10">
        <f t="shared" si="0"/>
        <v>2160</v>
      </c>
    </row>
    <row r="57" spans="1:4" x14ac:dyDescent="0.3">
      <c r="A57" s="7"/>
      <c r="B57" s="7"/>
      <c r="C57" s="7"/>
      <c r="D57" s="10">
        <f t="shared" si="0"/>
        <v>2144</v>
      </c>
    </row>
    <row r="58" spans="1:4" x14ac:dyDescent="0.3">
      <c r="A58" s="7"/>
      <c r="B58" s="7"/>
      <c r="C58" s="7"/>
      <c r="D58" s="10">
        <f t="shared" si="0"/>
        <v>2128</v>
      </c>
    </row>
    <row r="59" spans="1:4" x14ac:dyDescent="0.3">
      <c r="A59" s="7" t="s">
        <v>47</v>
      </c>
      <c r="B59" s="7">
        <f>IF(B10=A37,37125000,IF(B10=A38,74250000,84860000))</f>
        <v>84860000</v>
      </c>
      <c r="C59" s="7"/>
      <c r="D59" s="10">
        <f t="shared" si="0"/>
        <v>2112</v>
      </c>
    </row>
    <row r="60" spans="1:4" x14ac:dyDescent="0.3">
      <c r="A60" s="7" t="s">
        <v>44</v>
      </c>
      <c r="B60" s="7">
        <f>IF(AND(B7=2,B8=2,OR(B9=A47,B9=A46),OR(B10=A39,B10=A38)),290,IF(AND(OR(B7=1,B8=1),OR(B9=A47,B9=A46),OR(B10=A39,B10=A38)),520,IF(AND(B7=2,B8=2),396,612)))</f>
        <v>520</v>
      </c>
      <c r="C60" s="7"/>
      <c r="D60" s="10">
        <f t="shared" si="0"/>
        <v>2096</v>
      </c>
    </row>
    <row r="61" spans="1:4" x14ac:dyDescent="0.3">
      <c r="A61" s="7" t="s">
        <v>46</v>
      </c>
      <c r="B61" s="7">
        <f>IF(B9="Medium/RGB8",2,IF(B9="Full/RGB8",2.667,IF(B9="80-bit/RGB8",3.333,1)))</f>
        <v>2.6669999999999998</v>
      </c>
      <c r="C61" s="7"/>
      <c r="D61" s="10">
        <f t="shared" si="0"/>
        <v>2080</v>
      </c>
    </row>
    <row r="62" spans="1:4" x14ac:dyDescent="0.3">
      <c r="A62" s="7" t="s">
        <v>45</v>
      </c>
      <c r="B62" s="7">
        <f>ROUNDUP(((B16/B61)+4)*74250000/B59,0)</f>
        <v>482</v>
      </c>
      <c r="C62" s="7"/>
      <c r="D62" s="10">
        <f t="shared" si="0"/>
        <v>2064</v>
      </c>
    </row>
    <row r="63" spans="1:4" x14ac:dyDescent="0.3">
      <c r="A63" s="7" t="s">
        <v>48</v>
      </c>
      <c r="B63" s="7">
        <f>MAX(B60,B62)</f>
        <v>520</v>
      </c>
      <c r="C63" s="7"/>
      <c r="D63" s="10">
        <f t="shared" si="0"/>
        <v>2048</v>
      </c>
    </row>
    <row r="64" spans="1:4" x14ac:dyDescent="0.3">
      <c r="A64" s="7"/>
      <c r="B64" s="7"/>
      <c r="C64" s="7"/>
      <c r="D64" s="10">
        <f t="shared" si="0"/>
        <v>2032</v>
      </c>
    </row>
    <row r="65" spans="1:4" x14ac:dyDescent="0.3">
      <c r="A65" s="7"/>
      <c r="B65" s="7"/>
      <c r="C65" s="7"/>
      <c r="D65" s="10">
        <f t="shared" si="0"/>
        <v>2016</v>
      </c>
    </row>
    <row r="66" spans="1:4" x14ac:dyDescent="0.3">
      <c r="A66" s="7"/>
      <c r="B66" s="7"/>
      <c r="C66" s="7"/>
      <c r="D66" s="10">
        <f t="shared" si="0"/>
        <v>2000</v>
      </c>
    </row>
    <row r="67" spans="1:4" x14ac:dyDescent="0.3">
      <c r="A67" s="7"/>
      <c r="B67" s="7"/>
      <c r="C67" s="7"/>
      <c r="D67" s="10">
        <f t="shared" si="0"/>
        <v>1984</v>
      </c>
    </row>
    <row r="68" spans="1:4" x14ac:dyDescent="0.3">
      <c r="A68" s="7"/>
      <c r="B68" s="7"/>
      <c r="C68" s="7"/>
      <c r="D68" s="10">
        <f t="shared" si="0"/>
        <v>1968</v>
      </c>
    </row>
    <row r="69" spans="1:4" x14ac:dyDescent="0.3">
      <c r="A69" s="7"/>
      <c r="B69" s="7"/>
      <c r="C69" s="7"/>
      <c r="D69" s="10">
        <f t="shared" si="0"/>
        <v>1952</v>
      </c>
    </row>
    <row r="70" spans="1:4" x14ac:dyDescent="0.3">
      <c r="A70" s="7"/>
      <c r="B70" s="7"/>
      <c r="C70" s="7"/>
      <c r="D70" s="10">
        <f t="shared" si="0"/>
        <v>1936</v>
      </c>
    </row>
    <row r="71" spans="1:4" x14ac:dyDescent="0.3">
      <c r="A71" s="7"/>
      <c r="B71" s="7"/>
      <c r="C71" s="7"/>
      <c r="D71" s="10">
        <f t="shared" si="0"/>
        <v>1920</v>
      </c>
    </row>
    <row r="72" spans="1:4" x14ac:dyDescent="0.3">
      <c r="A72" s="7"/>
      <c r="B72" s="7"/>
      <c r="C72" s="7"/>
      <c r="D72" s="10">
        <f t="shared" si="0"/>
        <v>1904</v>
      </c>
    </row>
    <row r="73" spans="1:4" x14ac:dyDescent="0.3">
      <c r="A73" s="7"/>
      <c r="B73" s="7"/>
      <c r="C73" s="7"/>
      <c r="D73" s="10">
        <f t="shared" si="0"/>
        <v>1888</v>
      </c>
    </row>
    <row r="74" spans="1:4" x14ac:dyDescent="0.3">
      <c r="A74" s="7"/>
      <c r="B74" s="7"/>
      <c r="C74" s="7"/>
      <c r="D74" s="10">
        <f t="shared" si="0"/>
        <v>1872</v>
      </c>
    </row>
    <row r="75" spans="1:4" x14ac:dyDescent="0.3">
      <c r="A75" s="7"/>
      <c r="B75" s="7"/>
      <c r="C75" s="7"/>
      <c r="D75" s="10">
        <f t="shared" si="0"/>
        <v>1856</v>
      </c>
    </row>
    <row r="76" spans="1:4" x14ac:dyDescent="0.3">
      <c r="A76" s="7"/>
      <c r="B76" s="7"/>
      <c r="C76" s="7"/>
      <c r="D76" s="10">
        <f t="shared" si="0"/>
        <v>1840</v>
      </c>
    </row>
    <row r="77" spans="1:4" x14ac:dyDescent="0.3">
      <c r="A77" s="7"/>
      <c r="B77" s="7"/>
      <c r="C77" s="7"/>
      <c r="D77" s="10">
        <f t="shared" si="0"/>
        <v>1824</v>
      </c>
    </row>
    <row r="78" spans="1:4" x14ac:dyDescent="0.3">
      <c r="A78" s="7"/>
      <c r="B78" s="7"/>
      <c r="C78" s="7"/>
      <c r="D78" s="10">
        <f t="shared" si="0"/>
        <v>1808</v>
      </c>
    </row>
    <row r="79" spans="1:4" x14ac:dyDescent="0.3">
      <c r="A79" s="7"/>
      <c r="B79" s="7"/>
      <c r="C79" s="7"/>
      <c r="D79" s="10">
        <f t="shared" si="0"/>
        <v>1792</v>
      </c>
    </row>
    <row r="80" spans="1:4" x14ac:dyDescent="0.3">
      <c r="A80" s="7"/>
      <c r="B80" s="7"/>
      <c r="C80" s="7"/>
      <c r="D80" s="10">
        <f t="shared" si="0"/>
        <v>1776</v>
      </c>
    </row>
    <row r="81" spans="1:4" x14ac:dyDescent="0.3">
      <c r="A81" s="7"/>
      <c r="B81" s="7"/>
      <c r="C81" s="7"/>
      <c r="D81" s="10">
        <f t="shared" si="0"/>
        <v>1760</v>
      </c>
    </row>
    <row r="82" spans="1:4" x14ac:dyDescent="0.3">
      <c r="A82" s="7"/>
      <c r="B82" s="7"/>
      <c r="C82" s="7"/>
      <c r="D82" s="10">
        <f t="shared" si="0"/>
        <v>1744</v>
      </c>
    </row>
    <row r="83" spans="1:4" x14ac:dyDescent="0.3">
      <c r="A83" s="7"/>
      <c r="B83" s="7"/>
      <c r="C83" s="7"/>
      <c r="D83" s="10">
        <f t="shared" si="0"/>
        <v>1728</v>
      </c>
    </row>
    <row r="84" spans="1:4" x14ac:dyDescent="0.3">
      <c r="A84" s="7"/>
      <c r="B84" s="7"/>
      <c r="C84" s="7"/>
      <c r="D84" s="10">
        <f t="shared" si="0"/>
        <v>1712</v>
      </c>
    </row>
    <row r="85" spans="1:4" x14ac:dyDescent="0.3">
      <c r="A85" s="7"/>
      <c r="B85" s="7"/>
      <c r="C85" s="7"/>
      <c r="D85" s="10">
        <f t="shared" si="0"/>
        <v>1696</v>
      </c>
    </row>
    <row r="86" spans="1:4" x14ac:dyDescent="0.3">
      <c r="A86" s="7"/>
      <c r="B86" s="7"/>
      <c r="C86" s="7"/>
      <c r="D86" s="10">
        <f t="shared" si="0"/>
        <v>1680</v>
      </c>
    </row>
    <row r="87" spans="1:4" x14ac:dyDescent="0.3">
      <c r="A87" s="7"/>
      <c r="B87" s="7"/>
      <c r="C87" s="7"/>
      <c r="D87" s="10">
        <f t="shared" si="0"/>
        <v>1664</v>
      </c>
    </row>
    <row r="88" spans="1:4" x14ac:dyDescent="0.3">
      <c r="A88" s="7"/>
      <c r="B88" s="7"/>
      <c r="C88" s="7"/>
      <c r="D88" s="10">
        <f t="shared" si="0"/>
        <v>1648</v>
      </c>
    </row>
    <row r="89" spans="1:4" x14ac:dyDescent="0.3">
      <c r="A89" s="7"/>
      <c r="B89" s="7"/>
      <c r="C89" s="7"/>
      <c r="D89" s="10">
        <f t="shared" si="0"/>
        <v>1632</v>
      </c>
    </row>
    <row r="90" spans="1:4" x14ac:dyDescent="0.3">
      <c r="A90" s="7"/>
      <c r="B90" s="7"/>
      <c r="C90" s="7"/>
      <c r="D90" s="10">
        <f t="shared" si="0"/>
        <v>1616</v>
      </c>
    </row>
    <row r="91" spans="1:4" x14ac:dyDescent="0.3">
      <c r="A91" s="7"/>
      <c r="B91" s="7"/>
      <c r="C91" s="7"/>
      <c r="D91" s="10">
        <f t="shared" si="0"/>
        <v>1600</v>
      </c>
    </row>
    <row r="92" spans="1:4" x14ac:dyDescent="0.3">
      <c r="A92" s="7"/>
      <c r="B92" s="7"/>
      <c r="C92" s="7"/>
      <c r="D92" s="10">
        <f t="shared" si="0"/>
        <v>1584</v>
      </c>
    </row>
    <row r="93" spans="1:4" x14ac:dyDescent="0.3">
      <c r="A93" s="7"/>
      <c r="B93" s="7"/>
      <c r="C93" s="7"/>
      <c r="D93" s="10">
        <f t="shared" si="0"/>
        <v>1568</v>
      </c>
    </row>
    <row r="94" spans="1:4" x14ac:dyDescent="0.3">
      <c r="A94" s="7"/>
      <c r="B94" s="7"/>
      <c r="C94" s="7"/>
      <c r="D94" s="10">
        <f t="shared" si="0"/>
        <v>1552</v>
      </c>
    </row>
    <row r="95" spans="1:4" x14ac:dyDescent="0.3">
      <c r="A95" s="7"/>
      <c r="B95" s="7"/>
      <c r="C95" s="7"/>
      <c r="D95" s="10">
        <f t="shared" si="0"/>
        <v>1536</v>
      </c>
    </row>
    <row r="96" spans="1:4" x14ac:dyDescent="0.3">
      <c r="A96" s="7"/>
      <c r="B96" s="7"/>
      <c r="C96" s="7"/>
      <c r="D96" s="10">
        <f t="shared" si="0"/>
        <v>1520</v>
      </c>
    </row>
    <row r="97" spans="1:4" x14ac:dyDescent="0.3">
      <c r="A97" s="7"/>
      <c r="B97" s="7"/>
      <c r="C97" s="7"/>
      <c r="D97" s="10">
        <f t="shared" si="0"/>
        <v>1504</v>
      </c>
    </row>
    <row r="98" spans="1:4" x14ac:dyDescent="0.3">
      <c r="A98" s="7"/>
      <c r="B98" s="7"/>
      <c r="C98" s="7"/>
      <c r="D98" s="10">
        <f t="shared" si="0"/>
        <v>1488</v>
      </c>
    </row>
    <row r="99" spans="1:4" x14ac:dyDescent="0.3">
      <c r="A99" s="7"/>
      <c r="B99" s="7"/>
      <c r="C99" s="7"/>
      <c r="D99" s="10">
        <f t="shared" si="0"/>
        <v>1472</v>
      </c>
    </row>
    <row r="100" spans="1:4" x14ac:dyDescent="0.3">
      <c r="A100" s="7"/>
      <c r="B100" s="7"/>
      <c r="C100" s="7"/>
      <c r="D100" s="10">
        <f t="shared" si="0"/>
        <v>1456</v>
      </c>
    </row>
    <row r="101" spans="1:4" x14ac:dyDescent="0.3">
      <c r="A101" s="7"/>
      <c r="B101" s="7"/>
      <c r="C101" s="7"/>
      <c r="D101" s="10">
        <f t="shared" si="0"/>
        <v>1440</v>
      </c>
    </row>
    <row r="102" spans="1:4" x14ac:dyDescent="0.3">
      <c r="A102" s="7"/>
      <c r="B102" s="7"/>
      <c r="C102" s="7"/>
      <c r="D102" s="10">
        <f t="shared" si="0"/>
        <v>1424</v>
      </c>
    </row>
    <row r="103" spans="1:4" x14ac:dyDescent="0.3">
      <c r="A103" s="7"/>
      <c r="B103" s="7"/>
      <c r="C103" s="7"/>
      <c r="D103" s="10">
        <f t="shared" ref="D103:D166" si="1">D102-16</f>
        <v>1408</v>
      </c>
    </row>
    <row r="104" spans="1:4" x14ac:dyDescent="0.3">
      <c r="A104" s="7"/>
      <c r="B104" s="7"/>
      <c r="C104" s="7"/>
      <c r="D104" s="10">
        <f t="shared" si="1"/>
        <v>1392</v>
      </c>
    </row>
    <row r="105" spans="1:4" x14ac:dyDescent="0.3">
      <c r="A105" s="7"/>
      <c r="B105" s="7"/>
      <c r="C105" s="7"/>
      <c r="D105" s="10">
        <f t="shared" si="1"/>
        <v>1376</v>
      </c>
    </row>
    <row r="106" spans="1:4" x14ac:dyDescent="0.3">
      <c r="A106" s="7"/>
      <c r="B106" s="7"/>
      <c r="C106" s="7"/>
      <c r="D106" s="10">
        <f t="shared" si="1"/>
        <v>1360</v>
      </c>
    </row>
    <row r="107" spans="1:4" x14ac:dyDescent="0.3">
      <c r="A107" s="7"/>
      <c r="B107" s="7"/>
      <c r="C107" s="7"/>
      <c r="D107" s="10">
        <f t="shared" si="1"/>
        <v>1344</v>
      </c>
    </row>
    <row r="108" spans="1:4" x14ac:dyDescent="0.3">
      <c r="A108" s="7"/>
      <c r="B108" s="7"/>
      <c r="C108" s="7"/>
      <c r="D108" s="10">
        <f t="shared" si="1"/>
        <v>1328</v>
      </c>
    </row>
    <row r="109" spans="1:4" x14ac:dyDescent="0.3">
      <c r="A109" s="7"/>
      <c r="B109" s="7"/>
      <c r="C109" s="7"/>
      <c r="D109" s="10">
        <f t="shared" si="1"/>
        <v>1312</v>
      </c>
    </row>
    <row r="110" spans="1:4" x14ac:dyDescent="0.3">
      <c r="A110" s="7"/>
      <c r="B110" s="7"/>
      <c r="C110" s="7"/>
      <c r="D110" s="10">
        <f t="shared" si="1"/>
        <v>1296</v>
      </c>
    </row>
    <row r="111" spans="1:4" x14ac:dyDescent="0.3">
      <c r="A111" s="7"/>
      <c r="B111" s="7"/>
      <c r="C111" s="7"/>
      <c r="D111" s="10">
        <f t="shared" si="1"/>
        <v>1280</v>
      </c>
    </row>
    <row r="112" spans="1:4" x14ac:dyDescent="0.3">
      <c r="A112" s="7"/>
      <c r="B112" s="7"/>
      <c r="C112" s="7"/>
      <c r="D112" s="10">
        <f t="shared" si="1"/>
        <v>1264</v>
      </c>
    </row>
    <row r="113" spans="1:4" x14ac:dyDescent="0.3">
      <c r="A113" s="7"/>
      <c r="B113" s="7"/>
      <c r="C113" s="7"/>
      <c r="D113" s="10">
        <f t="shared" si="1"/>
        <v>1248</v>
      </c>
    </row>
    <row r="114" spans="1:4" x14ac:dyDescent="0.3">
      <c r="A114" s="7"/>
      <c r="B114" s="7"/>
      <c r="C114" s="7"/>
      <c r="D114" s="10">
        <f t="shared" si="1"/>
        <v>1232</v>
      </c>
    </row>
    <row r="115" spans="1:4" x14ac:dyDescent="0.3">
      <c r="A115" s="7"/>
      <c r="B115" s="7"/>
      <c r="C115" s="7"/>
      <c r="D115" s="10">
        <f t="shared" si="1"/>
        <v>1216</v>
      </c>
    </row>
    <row r="116" spans="1:4" x14ac:dyDescent="0.3">
      <c r="A116" s="7"/>
      <c r="B116" s="7"/>
      <c r="C116" s="7"/>
      <c r="D116" s="10">
        <f t="shared" si="1"/>
        <v>1200</v>
      </c>
    </row>
    <row r="117" spans="1:4" x14ac:dyDescent="0.3">
      <c r="A117" s="7"/>
      <c r="B117" s="7"/>
      <c r="C117" s="7"/>
      <c r="D117" s="10">
        <f t="shared" si="1"/>
        <v>1184</v>
      </c>
    </row>
    <row r="118" spans="1:4" x14ac:dyDescent="0.3">
      <c r="A118" s="7"/>
      <c r="B118" s="7"/>
      <c r="C118" s="7"/>
      <c r="D118" s="10">
        <f t="shared" si="1"/>
        <v>1168</v>
      </c>
    </row>
    <row r="119" spans="1:4" x14ac:dyDescent="0.3">
      <c r="A119" s="7"/>
      <c r="B119" s="7"/>
      <c r="C119" s="7"/>
      <c r="D119" s="10">
        <f t="shared" si="1"/>
        <v>1152</v>
      </c>
    </row>
    <row r="120" spans="1:4" x14ac:dyDescent="0.3">
      <c r="A120" s="7"/>
      <c r="B120" s="7"/>
      <c r="C120" s="7"/>
      <c r="D120" s="10">
        <f t="shared" si="1"/>
        <v>1136</v>
      </c>
    </row>
    <row r="121" spans="1:4" x14ac:dyDescent="0.3">
      <c r="A121" s="7"/>
      <c r="B121" s="7"/>
      <c r="C121" s="7"/>
      <c r="D121" s="10">
        <f t="shared" si="1"/>
        <v>1120</v>
      </c>
    </row>
    <row r="122" spans="1:4" x14ac:dyDescent="0.3">
      <c r="A122" s="7"/>
      <c r="B122" s="7"/>
      <c r="C122" s="7"/>
      <c r="D122" s="10">
        <f t="shared" si="1"/>
        <v>1104</v>
      </c>
    </row>
    <row r="123" spans="1:4" x14ac:dyDescent="0.3">
      <c r="A123" s="7"/>
      <c r="B123" s="7"/>
      <c r="C123" s="7"/>
      <c r="D123" s="10">
        <f t="shared" si="1"/>
        <v>1088</v>
      </c>
    </row>
    <row r="124" spans="1:4" x14ac:dyDescent="0.3">
      <c r="A124" s="7"/>
      <c r="B124" s="7"/>
      <c r="C124" s="7"/>
      <c r="D124" s="10">
        <f t="shared" si="1"/>
        <v>1072</v>
      </c>
    </row>
    <row r="125" spans="1:4" x14ac:dyDescent="0.3">
      <c r="A125" s="7"/>
      <c r="B125" s="7"/>
      <c r="C125" s="7"/>
      <c r="D125" s="10">
        <f t="shared" si="1"/>
        <v>1056</v>
      </c>
    </row>
    <row r="126" spans="1:4" x14ac:dyDescent="0.3">
      <c r="A126" s="7"/>
      <c r="B126" s="7"/>
      <c r="C126" s="7"/>
      <c r="D126" s="10">
        <f t="shared" si="1"/>
        <v>1040</v>
      </c>
    </row>
    <row r="127" spans="1:4" x14ac:dyDescent="0.3">
      <c r="A127" s="7"/>
      <c r="B127" s="7"/>
      <c r="C127" s="7"/>
      <c r="D127" s="10">
        <f t="shared" si="1"/>
        <v>1024</v>
      </c>
    </row>
    <row r="128" spans="1:4" x14ac:dyDescent="0.3">
      <c r="A128" s="7"/>
      <c r="B128" s="7"/>
      <c r="C128" s="7"/>
      <c r="D128" s="10">
        <f t="shared" si="1"/>
        <v>1008</v>
      </c>
    </row>
    <row r="129" spans="1:4" x14ac:dyDescent="0.3">
      <c r="A129" s="7"/>
      <c r="B129" s="7"/>
      <c r="C129" s="7"/>
      <c r="D129" s="10">
        <f t="shared" si="1"/>
        <v>992</v>
      </c>
    </row>
    <row r="130" spans="1:4" x14ac:dyDescent="0.3">
      <c r="A130" s="7"/>
      <c r="B130" s="7"/>
      <c r="C130" s="7"/>
      <c r="D130" s="10">
        <f t="shared" si="1"/>
        <v>976</v>
      </c>
    </row>
    <row r="131" spans="1:4" x14ac:dyDescent="0.3">
      <c r="A131" s="7"/>
      <c r="B131" s="7"/>
      <c r="C131" s="7"/>
      <c r="D131" s="10">
        <f t="shared" si="1"/>
        <v>960</v>
      </c>
    </row>
    <row r="132" spans="1:4" x14ac:dyDescent="0.3">
      <c r="A132" s="7"/>
      <c r="B132" s="7"/>
      <c r="C132" s="7"/>
      <c r="D132" s="10">
        <f t="shared" si="1"/>
        <v>944</v>
      </c>
    </row>
    <row r="133" spans="1:4" x14ac:dyDescent="0.3">
      <c r="A133" s="7"/>
      <c r="B133" s="7"/>
      <c r="C133" s="7"/>
      <c r="D133" s="10">
        <f t="shared" si="1"/>
        <v>928</v>
      </c>
    </row>
    <row r="134" spans="1:4" x14ac:dyDescent="0.3">
      <c r="A134" s="7"/>
      <c r="B134" s="7"/>
      <c r="C134" s="7"/>
      <c r="D134" s="10">
        <f t="shared" si="1"/>
        <v>912</v>
      </c>
    </row>
    <row r="135" spans="1:4" x14ac:dyDescent="0.3">
      <c r="A135" s="7"/>
      <c r="B135" s="7"/>
      <c r="C135" s="7"/>
      <c r="D135" s="10">
        <f t="shared" si="1"/>
        <v>896</v>
      </c>
    </row>
    <row r="136" spans="1:4" x14ac:dyDescent="0.3">
      <c r="A136" s="7"/>
      <c r="B136" s="7"/>
      <c r="C136" s="7"/>
      <c r="D136" s="10">
        <f t="shared" si="1"/>
        <v>880</v>
      </c>
    </row>
    <row r="137" spans="1:4" x14ac:dyDescent="0.3">
      <c r="A137" s="7"/>
      <c r="B137" s="7"/>
      <c r="C137" s="7"/>
      <c r="D137" s="10">
        <f t="shared" si="1"/>
        <v>864</v>
      </c>
    </row>
    <row r="138" spans="1:4" x14ac:dyDescent="0.3">
      <c r="A138" s="7"/>
      <c r="B138" s="7"/>
      <c r="C138" s="7"/>
      <c r="D138" s="10">
        <f t="shared" si="1"/>
        <v>848</v>
      </c>
    </row>
    <row r="139" spans="1:4" x14ac:dyDescent="0.3">
      <c r="A139" s="7"/>
      <c r="B139" s="7"/>
      <c r="C139" s="7"/>
      <c r="D139" s="10">
        <f t="shared" si="1"/>
        <v>832</v>
      </c>
    </row>
    <row r="140" spans="1:4" x14ac:dyDescent="0.3">
      <c r="A140" s="7"/>
      <c r="B140" s="7"/>
      <c r="C140" s="7"/>
      <c r="D140" s="10">
        <f t="shared" si="1"/>
        <v>816</v>
      </c>
    </row>
    <row r="141" spans="1:4" x14ac:dyDescent="0.3">
      <c r="A141" s="7"/>
      <c r="B141" s="7"/>
      <c r="C141" s="7"/>
      <c r="D141" s="10">
        <f t="shared" si="1"/>
        <v>800</v>
      </c>
    </row>
    <row r="142" spans="1:4" x14ac:dyDescent="0.3">
      <c r="A142" s="7"/>
      <c r="B142" s="7"/>
      <c r="C142" s="7"/>
      <c r="D142" s="10">
        <f t="shared" si="1"/>
        <v>784</v>
      </c>
    </row>
    <row r="143" spans="1:4" x14ac:dyDescent="0.3">
      <c r="A143" s="7"/>
      <c r="B143" s="7"/>
      <c r="C143" s="7"/>
      <c r="D143" s="10">
        <f t="shared" si="1"/>
        <v>768</v>
      </c>
    </row>
    <row r="144" spans="1:4" x14ac:dyDescent="0.3">
      <c r="A144" s="7"/>
      <c r="B144" s="7"/>
      <c r="C144" s="7"/>
      <c r="D144" s="10">
        <f t="shared" si="1"/>
        <v>752</v>
      </c>
    </row>
    <row r="145" spans="1:4" x14ac:dyDescent="0.3">
      <c r="A145" s="7"/>
      <c r="B145" s="7"/>
      <c r="C145" s="7"/>
      <c r="D145" s="10">
        <f t="shared" si="1"/>
        <v>736</v>
      </c>
    </row>
    <row r="146" spans="1:4" x14ac:dyDescent="0.3">
      <c r="A146" s="7"/>
      <c r="B146" s="7"/>
      <c r="C146" s="7"/>
      <c r="D146" s="10">
        <f t="shared" si="1"/>
        <v>720</v>
      </c>
    </row>
    <row r="147" spans="1:4" x14ac:dyDescent="0.3">
      <c r="A147" s="7"/>
      <c r="B147" s="7"/>
      <c r="C147" s="7"/>
      <c r="D147" s="10">
        <f t="shared" si="1"/>
        <v>704</v>
      </c>
    </row>
    <row r="148" spans="1:4" x14ac:dyDescent="0.3">
      <c r="A148" s="7"/>
      <c r="B148" s="7"/>
      <c r="C148" s="7"/>
      <c r="D148" s="10">
        <f t="shared" si="1"/>
        <v>688</v>
      </c>
    </row>
    <row r="149" spans="1:4" x14ac:dyDescent="0.3">
      <c r="A149" s="7"/>
      <c r="B149" s="7"/>
      <c r="C149" s="7"/>
      <c r="D149" s="10">
        <f t="shared" si="1"/>
        <v>672</v>
      </c>
    </row>
    <row r="150" spans="1:4" x14ac:dyDescent="0.3">
      <c r="A150" s="7"/>
      <c r="B150" s="7"/>
      <c r="C150" s="7"/>
      <c r="D150" s="10">
        <f t="shared" si="1"/>
        <v>656</v>
      </c>
    </row>
    <row r="151" spans="1:4" x14ac:dyDescent="0.3">
      <c r="A151" s="7"/>
      <c r="B151" s="7"/>
      <c r="C151" s="7"/>
      <c r="D151" s="10">
        <f t="shared" si="1"/>
        <v>640</v>
      </c>
    </row>
    <row r="152" spans="1:4" x14ac:dyDescent="0.3">
      <c r="A152" s="7"/>
      <c r="B152" s="7"/>
      <c r="C152" s="7"/>
      <c r="D152" s="10">
        <f t="shared" si="1"/>
        <v>624</v>
      </c>
    </row>
    <row r="153" spans="1:4" x14ac:dyDescent="0.3">
      <c r="A153" s="7"/>
      <c r="B153" s="7"/>
      <c r="C153" s="7"/>
      <c r="D153" s="10">
        <f t="shared" si="1"/>
        <v>608</v>
      </c>
    </row>
    <row r="154" spans="1:4" x14ac:dyDescent="0.3">
      <c r="A154" s="7"/>
      <c r="B154" s="7"/>
      <c r="C154" s="7"/>
      <c r="D154" s="10">
        <f t="shared" si="1"/>
        <v>592</v>
      </c>
    </row>
    <row r="155" spans="1:4" x14ac:dyDescent="0.3">
      <c r="A155" s="7"/>
      <c r="B155" s="7"/>
      <c r="C155" s="7"/>
      <c r="D155" s="10">
        <f t="shared" si="1"/>
        <v>576</v>
      </c>
    </row>
    <row r="156" spans="1:4" x14ac:dyDescent="0.3">
      <c r="A156" s="7"/>
      <c r="B156" s="7"/>
      <c r="C156" s="7"/>
      <c r="D156" s="10">
        <f t="shared" si="1"/>
        <v>560</v>
      </c>
    </row>
    <row r="157" spans="1:4" x14ac:dyDescent="0.3">
      <c r="A157" s="7"/>
      <c r="B157" s="7"/>
      <c r="C157" s="7"/>
      <c r="D157" s="10">
        <f t="shared" si="1"/>
        <v>544</v>
      </c>
    </row>
    <row r="158" spans="1:4" x14ac:dyDescent="0.3">
      <c r="A158" s="7"/>
      <c r="B158" s="7"/>
      <c r="C158" s="7"/>
      <c r="D158" s="10">
        <f t="shared" si="1"/>
        <v>528</v>
      </c>
    </row>
    <row r="159" spans="1:4" x14ac:dyDescent="0.3">
      <c r="A159" s="7"/>
      <c r="B159" s="7"/>
      <c r="C159" s="7"/>
      <c r="D159" s="10">
        <f t="shared" si="1"/>
        <v>512</v>
      </c>
    </row>
    <row r="160" spans="1:4" x14ac:dyDescent="0.3">
      <c r="A160" s="7"/>
      <c r="B160" s="7"/>
      <c r="C160" s="7"/>
      <c r="D160" s="10">
        <f t="shared" si="1"/>
        <v>496</v>
      </c>
    </row>
    <row r="161" spans="1:4" x14ac:dyDescent="0.3">
      <c r="A161" s="7"/>
      <c r="B161" s="7"/>
      <c r="C161" s="7"/>
      <c r="D161" s="10">
        <f t="shared" si="1"/>
        <v>480</v>
      </c>
    </row>
    <row r="162" spans="1:4" x14ac:dyDescent="0.3">
      <c r="A162" s="7"/>
      <c r="B162" s="7"/>
      <c r="C162" s="7"/>
      <c r="D162" s="10">
        <f t="shared" si="1"/>
        <v>464</v>
      </c>
    </row>
    <row r="163" spans="1:4" x14ac:dyDescent="0.3">
      <c r="A163" s="7"/>
      <c r="B163" s="7"/>
      <c r="C163" s="7"/>
      <c r="D163" s="10">
        <f t="shared" si="1"/>
        <v>448</v>
      </c>
    </row>
    <row r="164" spans="1:4" x14ac:dyDescent="0.3">
      <c r="A164" s="7"/>
      <c r="B164" s="7"/>
      <c r="C164" s="7"/>
      <c r="D164" s="10">
        <f t="shared" si="1"/>
        <v>432</v>
      </c>
    </row>
    <row r="165" spans="1:4" x14ac:dyDescent="0.3">
      <c r="A165" s="7"/>
      <c r="B165" s="7"/>
      <c r="C165" s="7"/>
      <c r="D165" s="10">
        <f t="shared" si="1"/>
        <v>416</v>
      </c>
    </row>
    <row r="166" spans="1:4" x14ac:dyDescent="0.3">
      <c r="A166" s="7"/>
      <c r="B166" s="7"/>
      <c r="C166" s="7"/>
      <c r="D166" s="10">
        <f t="shared" si="1"/>
        <v>400</v>
      </c>
    </row>
    <row r="167" spans="1:4" x14ac:dyDescent="0.3">
      <c r="A167" s="7"/>
      <c r="B167" s="7"/>
      <c r="C167" s="7"/>
      <c r="D167" s="10">
        <f t="shared" ref="D167:D185" si="2">D166-16</f>
        <v>384</v>
      </c>
    </row>
    <row r="168" spans="1:4" x14ac:dyDescent="0.3">
      <c r="A168" s="7"/>
      <c r="B168" s="7"/>
      <c r="C168" s="7"/>
      <c r="D168" s="10">
        <f t="shared" si="2"/>
        <v>368</v>
      </c>
    </row>
    <row r="169" spans="1:4" x14ac:dyDescent="0.3">
      <c r="A169" s="7"/>
      <c r="B169" s="7"/>
      <c r="C169" s="7"/>
      <c r="D169" s="10">
        <f t="shared" si="2"/>
        <v>352</v>
      </c>
    </row>
    <row r="170" spans="1:4" x14ac:dyDescent="0.3">
      <c r="A170" s="7"/>
      <c r="B170" s="7"/>
      <c r="C170" s="7"/>
      <c r="D170" s="10">
        <f t="shared" si="2"/>
        <v>336</v>
      </c>
    </row>
    <row r="171" spans="1:4" x14ac:dyDescent="0.3">
      <c r="A171" s="7"/>
      <c r="B171" s="7"/>
      <c r="C171" s="7"/>
      <c r="D171" s="10">
        <f t="shared" si="2"/>
        <v>320</v>
      </c>
    </row>
    <row r="172" spans="1:4" x14ac:dyDescent="0.3">
      <c r="A172" s="7"/>
      <c r="B172" s="7"/>
      <c r="C172" s="7"/>
      <c r="D172" s="10">
        <f t="shared" si="2"/>
        <v>304</v>
      </c>
    </row>
    <row r="173" spans="1:4" x14ac:dyDescent="0.3">
      <c r="A173" s="7"/>
      <c r="B173" s="7"/>
      <c r="C173" s="7"/>
      <c r="D173" s="10">
        <f t="shared" si="2"/>
        <v>288</v>
      </c>
    </row>
    <row r="174" spans="1:4" x14ac:dyDescent="0.3">
      <c r="A174" s="7"/>
      <c r="B174" s="7"/>
      <c r="C174" s="7"/>
      <c r="D174" s="10">
        <f t="shared" si="2"/>
        <v>272</v>
      </c>
    </row>
    <row r="175" spans="1:4" x14ac:dyDescent="0.3">
      <c r="A175" s="7"/>
      <c r="B175" s="7"/>
      <c r="C175" s="7"/>
      <c r="D175" s="10">
        <f t="shared" si="2"/>
        <v>256</v>
      </c>
    </row>
    <row r="176" spans="1:4" x14ac:dyDescent="0.3">
      <c r="A176" s="7"/>
      <c r="B176" s="7"/>
      <c r="C176" s="7"/>
      <c r="D176" s="10">
        <f t="shared" si="2"/>
        <v>240</v>
      </c>
    </row>
    <row r="177" spans="1:4" x14ac:dyDescent="0.3">
      <c r="A177" s="7"/>
      <c r="B177" s="7"/>
      <c r="C177" s="7"/>
      <c r="D177" s="10">
        <f t="shared" si="2"/>
        <v>224</v>
      </c>
    </row>
    <row r="178" spans="1:4" x14ac:dyDescent="0.3">
      <c r="A178" s="7"/>
      <c r="B178" s="7"/>
      <c r="C178" s="7"/>
      <c r="D178" s="10">
        <f t="shared" si="2"/>
        <v>208</v>
      </c>
    </row>
    <row r="179" spans="1:4" x14ac:dyDescent="0.3">
      <c r="A179" s="7"/>
      <c r="B179" s="7"/>
      <c r="C179" s="7"/>
      <c r="D179" s="10">
        <f t="shared" si="2"/>
        <v>192</v>
      </c>
    </row>
    <row r="180" spans="1:4" x14ac:dyDescent="0.3">
      <c r="A180" s="7"/>
      <c r="B180" s="7"/>
      <c r="C180" s="7"/>
      <c r="D180" s="10">
        <f t="shared" si="2"/>
        <v>176</v>
      </c>
    </row>
    <row r="181" spans="1:4" x14ac:dyDescent="0.3">
      <c r="A181" s="7"/>
      <c r="B181" s="7"/>
      <c r="C181" s="7"/>
      <c r="D181" s="10">
        <f t="shared" si="2"/>
        <v>160</v>
      </c>
    </row>
    <row r="182" spans="1:4" x14ac:dyDescent="0.3">
      <c r="A182" s="7"/>
      <c r="B182" s="7"/>
      <c r="C182" s="7"/>
      <c r="D182" s="10">
        <f t="shared" si="2"/>
        <v>144</v>
      </c>
    </row>
    <row r="183" spans="1:4" x14ac:dyDescent="0.3">
      <c r="A183" s="7"/>
      <c r="B183" s="7"/>
      <c r="C183" s="7"/>
      <c r="D183" s="10">
        <f t="shared" si="2"/>
        <v>128</v>
      </c>
    </row>
    <row r="184" spans="1:4" x14ac:dyDescent="0.3">
      <c r="A184" s="7"/>
      <c r="B184" s="7"/>
      <c r="C184" s="7"/>
      <c r="D184" s="10">
        <f t="shared" si="2"/>
        <v>112</v>
      </c>
    </row>
    <row r="185" spans="1:4" x14ac:dyDescent="0.3">
      <c r="A185" s="7"/>
      <c r="B185" s="7"/>
      <c r="C185" s="7"/>
      <c r="D185" s="10">
        <f t="shared" si="2"/>
        <v>96</v>
      </c>
    </row>
    <row r="186" spans="1:4" x14ac:dyDescent="0.3">
      <c r="A186" s="7"/>
      <c r="B186" s="7"/>
      <c r="C186" s="7"/>
      <c r="D186" s="10">
        <v>80</v>
      </c>
    </row>
    <row r="187" spans="1:4" x14ac:dyDescent="0.3">
      <c r="A187" s="7"/>
      <c r="B187" s="7"/>
      <c r="C187" s="7"/>
      <c r="D187" s="10">
        <v>64</v>
      </c>
    </row>
    <row r="188" spans="1:4" x14ac:dyDescent="0.3">
      <c r="A188" s="7"/>
      <c r="B188" s="7"/>
      <c r="C188" s="7"/>
      <c r="D188" s="10">
        <v>48</v>
      </c>
    </row>
    <row r="189" spans="1:4" x14ac:dyDescent="0.3">
      <c r="A189" s="7"/>
      <c r="B189" s="7"/>
      <c r="C189" s="7"/>
      <c r="D189" s="10">
        <v>32</v>
      </c>
    </row>
    <row r="190" spans="1:4" x14ac:dyDescent="0.3">
      <c r="A190" s="7"/>
      <c r="B190" s="7"/>
      <c r="C190" s="7"/>
      <c r="D190" s="10">
        <v>16</v>
      </c>
    </row>
  </sheetData>
  <sheetProtection sheet="1" objects="1" scenarios="1"/>
  <dataValidations xWindow="447" yWindow="536" count="9">
    <dataValidation type="list" allowBlank="1" showInputMessage="1" showErrorMessage="1" prompt="Enter ROI width on sensor before binning is applied. See &quot;output width&quot; for effect of horizontal binning. Allowed values are 16 to 1456 in increments of 16 pixels. Use drop down list to select valid values." sqref="B5">
      <formula1>$D$100:$D$185</formula1>
    </dataValidation>
    <dataValidation type="list" allowBlank="1" showInputMessage="1" showErrorMessage="1" sqref="B10">
      <formula1>$A$37:$A$39</formula1>
    </dataValidation>
    <dataValidation type="list" allowBlank="1" showInputMessage="1" showErrorMessage="1" sqref="B8">
      <formula1>$A$49:$A$50</formula1>
    </dataValidation>
    <dataValidation type="list" allowBlank="1" showInputMessage="1" showErrorMessage="1" sqref="B11">
      <formula1>$B$37:$B$38</formula1>
    </dataValidation>
    <dataValidation type="list" allowBlank="1" showInputMessage="1" showErrorMessage="1" sqref="B12">
      <formula1>$B$39:$B$40</formula1>
    </dataValidation>
    <dataValidation type="custom" allowBlank="1" showInputMessage="1" showErrorMessage="1" errorTitle="Height not valid" error="Max. height is 1088. Must be even number of lines." prompt="Enter ROI height on sensor, before binning is applied. See &quot;output height&quot; for effect of vertical binning. Allowed values are up to 1088 lines. Must be in increments of 2.  " sqref="B6">
      <formula1>IF(AND(B54=1,B55=1),TRUE,FALSE)</formula1>
    </dataValidation>
    <dataValidation type="list" allowBlank="1" showInputMessage="1" showErrorMessage="1" sqref="B9">
      <formula1>$A$42:$A$47</formula1>
    </dataValidation>
    <dataValidation type="decimal" errorStyle="information" allowBlank="1" showInputMessage="1" showErrorMessage="1" errorTitle="Check exposure" error="Note: Exposure time may be shorter than the minimum or longer than the maximum. Or it is longer than the continuous frame interval, which is only allowed if the camera's frame rate is reduced as shown." prompt="Minimum of 15.26 us (which corresponds to a value of &quot;1&quot; in the Control Tool GUI). Maximum exposure is 7999985 when Trigger Mode is on. With Trigger Mode off, exposures longer than frame interval will reduce frame rate." sqref="B13">
      <formula1>B52</formula1>
      <formula2>B53</formula2>
    </dataValidation>
    <dataValidation type="list" allowBlank="1" showInputMessage="1" showErrorMessage="1" sqref="B7">
      <formula1>$A$49:$A$50</formula1>
    </dataValidation>
  </dataValidations>
  <pageMargins left="0.7" right="0.7" top="0.75" bottom="0.75" header="0.3" footer="0.3"/>
  <pageSetup orientation="portrait" r:id="rId1"/>
  <customProperties>
    <customPr name="%startcell%"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Dickerson</dc:creator>
  <cp:lastModifiedBy>Rich Dickerson</cp:lastModifiedBy>
  <dcterms:created xsi:type="dcterms:W3CDTF">2017-04-19T19:55:22Z</dcterms:created>
  <dcterms:modified xsi:type="dcterms:W3CDTF">2019-06-12T17:39:16Z</dcterms:modified>
</cp:coreProperties>
</file>